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09_NBB\04_Unternehmenskommunikation\Externe Kommunikation\Internet\Relaunch 2017\1 NBB\1 NEU\3 Downloads\2 Kunden\4 Transportkunden und Energieversorger\"/>
    </mc:Choice>
  </mc:AlternateContent>
  <bookViews>
    <workbookView xWindow="0" yWindow="0" windowWidth="24000" windowHeight="9510" tabRatio="789" firstSheet="1" activeTab="1"/>
  </bookViews>
  <sheets>
    <sheet name="Info" sheetId="14" r:id="rId1"/>
    <sheet name="Netzbetreiber" sheetId="5" r:id="rId2"/>
    <sheet name="SLP-Verfahren" sheetId="15" r:id="rId3"/>
    <sheet name="SLP-Temp-Gebiet Berlin" sheetId="17" r:id="rId4"/>
    <sheet name="SLP-Temp-Gebiet #02" sheetId="18" state="hidden" r:id="rId5"/>
    <sheet name="SLP-Temp-Gebiet Brandenburg" sheetId="19" r:id="rId6"/>
    <sheet name="SLP-Temp-Gebiet Spree-Niederlau" sheetId="20" r:id="rId7"/>
    <sheet name="SLP-Profile" sheetId="7" r:id="rId8"/>
    <sheet name="SLP-Feiertage" sheetId="1" r:id="rId9"/>
    <sheet name="BDEW-Standard" sheetId="8" state="hidden" r:id="rId10"/>
    <sheet name="Wochentag F(WT)" sheetId="4" state="hidden" r:id="rId11"/>
  </sheets>
  <definedNames>
    <definedName name="_Fill" localSheetId="4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2" hidden="1">#REF!</definedName>
    <definedName name="_Fill" hidden="1">#REF!</definedName>
    <definedName name="_xlnm._FilterDatabase" localSheetId="9" hidden="1">'BDEW-Standard'!$A$2:$M$158</definedName>
    <definedName name="_xlnm.Print_Area" localSheetId="10">'Wochentag F(WT)'!$A$1:$P$22</definedName>
  </definedNames>
  <calcPr calcId="171027"/>
</workbook>
</file>

<file path=xl/calcChain.xml><?xml version="1.0" encoding="utf-8"?>
<calcChain xmlns="http://schemas.openxmlformats.org/spreadsheetml/2006/main">
  <c r="N70" i="20" l="1"/>
  <c r="M70" i="20"/>
  <c r="L70" i="20"/>
  <c r="K70" i="20"/>
  <c r="J70" i="20"/>
  <c r="I70" i="20"/>
  <c r="H70" i="20"/>
  <c r="G70" i="20"/>
  <c r="N69" i="20"/>
  <c r="M69" i="20"/>
  <c r="L69" i="20"/>
  <c r="K69" i="20"/>
  <c r="J69" i="20"/>
  <c r="I69" i="20"/>
  <c r="H69" i="20"/>
  <c r="G69" i="20"/>
  <c r="F69" i="20"/>
  <c r="E69" i="20"/>
  <c r="N68" i="20"/>
  <c r="M68" i="20"/>
  <c r="L68" i="20"/>
  <c r="K68" i="20"/>
  <c r="J68" i="20"/>
  <c r="I68" i="20"/>
  <c r="H68" i="20"/>
  <c r="G68" i="20"/>
  <c r="F68" i="20"/>
  <c r="E68" i="20"/>
  <c r="N67" i="20"/>
  <c r="M67" i="20"/>
  <c r="L67" i="20"/>
  <c r="K67" i="20"/>
  <c r="J67" i="20"/>
  <c r="I67" i="20"/>
  <c r="H67" i="20"/>
  <c r="G67" i="20"/>
  <c r="F67" i="20"/>
  <c r="E67" i="20"/>
  <c r="N66" i="20"/>
  <c r="M66" i="20"/>
  <c r="L66" i="20"/>
  <c r="K66" i="20"/>
  <c r="J66" i="20"/>
  <c r="I66" i="20"/>
  <c r="H66" i="20"/>
  <c r="G66" i="20"/>
  <c r="F66" i="20"/>
  <c r="E66" i="20"/>
  <c r="F62" i="20"/>
  <c r="M63" i="20" s="1"/>
  <c r="N60" i="20"/>
  <c r="M60" i="20"/>
  <c r="L60" i="20"/>
  <c r="K60" i="20"/>
  <c r="J60" i="20"/>
  <c r="I60" i="20"/>
  <c r="H60" i="20"/>
  <c r="G60" i="20"/>
  <c r="F60" i="20"/>
  <c r="E60" i="20"/>
  <c r="N59" i="20"/>
  <c r="M59" i="20"/>
  <c r="L59" i="20"/>
  <c r="K59" i="20"/>
  <c r="J59" i="20"/>
  <c r="I59" i="20"/>
  <c r="H59" i="20"/>
  <c r="G59" i="20"/>
  <c r="F59" i="20"/>
  <c r="E59" i="20"/>
  <c r="N58" i="20"/>
  <c r="M58" i="20"/>
  <c r="L58" i="20"/>
  <c r="K58" i="20"/>
  <c r="J58" i="20"/>
  <c r="I58" i="20"/>
  <c r="H58" i="20"/>
  <c r="G58" i="20"/>
  <c r="F58" i="20"/>
  <c r="E58" i="20"/>
  <c r="N57" i="20"/>
  <c r="M57" i="20"/>
  <c r="L57" i="20"/>
  <c r="K57" i="20"/>
  <c r="J57" i="20"/>
  <c r="I57" i="20"/>
  <c r="H57" i="20"/>
  <c r="G57" i="20"/>
  <c r="F57" i="20"/>
  <c r="E57" i="20"/>
  <c r="N56" i="20"/>
  <c r="M56" i="20"/>
  <c r="L56" i="20"/>
  <c r="K56" i="20"/>
  <c r="J56" i="20"/>
  <c r="I56" i="20"/>
  <c r="H56" i="20"/>
  <c r="G56" i="20"/>
  <c r="F56" i="20"/>
  <c r="E56" i="20"/>
  <c r="F52" i="20"/>
  <c r="M53" i="20" s="1"/>
  <c r="N29" i="20"/>
  <c r="M29" i="20"/>
  <c r="L29" i="20"/>
  <c r="K29" i="20"/>
  <c r="J29" i="20"/>
  <c r="I29" i="20"/>
  <c r="H29" i="20"/>
  <c r="G29" i="20"/>
  <c r="F29" i="20"/>
  <c r="E29" i="20"/>
  <c r="T23" i="20"/>
  <c r="N19" i="20"/>
  <c r="M19" i="20"/>
  <c r="L19" i="20"/>
  <c r="K19" i="20"/>
  <c r="J19" i="20"/>
  <c r="I19" i="20"/>
  <c r="H19" i="20"/>
  <c r="G19" i="20"/>
  <c r="F19" i="20"/>
  <c r="E19" i="20"/>
  <c r="D22" i="20" s="1"/>
  <c r="F11" i="20"/>
  <c r="F9" i="20"/>
  <c r="E7" i="20"/>
  <c r="E6" i="20"/>
  <c r="E4" i="20"/>
  <c r="N70" i="19"/>
  <c r="M70" i="19"/>
  <c r="L70" i="19"/>
  <c r="K70" i="19"/>
  <c r="J70" i="19"/>
  <c r="I70" i="19"/>
  <c r="H70" i="19"/>
  <c r="G70" i="19"/>
  <c r="N69" i="19"/>
  <c r="M69" i="19"/>
  <c r="L69" i="19"/>
  <c r="K69" i="19"/>
  <c r="J69" i="19"/>
  <c r="I69" i="19"/>
  <c r="H69" i="19"/>
  <c r="G69" i="19"/>
  <c r="F69" i="19"/>
  <c r="E69" i="19"/>
  <c r="N68" i="19"/>
  <c r="M68" i="19"/>
  <c r="L68" i="19"/>
  <c r="K68" i="19"/>
  <c r="J68" i="19"/>
  <c r="I68" i="19"/>
  <c r="H68" i="19"/>
  <c r="G68" i="19"/>
  <c r="F68" i="19"/>
  <c r="E68" i="19"/>
  <c r="N67" i="19"/>
  <c r="M67" i="19"/>
  <c r="L67" i="19"/>
  <c r="K67" i="19"/>
  <c r="J67" i="19"/>
  <c r="I67" i="19"/>
  <c r="H67" i="19"/>
  <c r="G67" i="19"/>
  <c r="F67" i="19"/>
  <c r="E67" i="19"/>
  <c r="N66" i="19"/>
  <c r="M66" i="19"/>
  <c r="L66" i="19"/>
  <c r="K66" i="19"/>
  <c r="J66" i="19"/>
  <c r="I66" i="19"/>
  <c r="H66" i="19"/>
  <c r="G66" i="19"/>
  <c r="F66" i="19"/>
  <c r="E66" i="19"/>
  <c r="F62" i="19"/>
  <c r="M63" i="19" s="1"/>
  <c r="N60" i="19"/>
  <c r="M60" i="19"/>
  <c r="L60" i="19"/>
  <c r="K60" i="19"/>
  <c r="J60" i="19"/>
  <c r="I60" i="19"/>
  <c r="H60" i="19"/>
  <c r="G60" i="19"/>
  <c r="F60" i="19"/>
  <c r="E60" i="19"/>
  <c r="N59" i="19"/>
  <c r="M59" i="19"/>
  <c r="L59" i="19"/>
  <c r="K59" i="19"/>
  <c r="J59" i="19"/>
  <c r="I59" i="19"/>
  <c r="H59" i="19"/>
  <c r="G59" i="19"/>
  <c r="F59" i="19"/>
  <c r="E59" i="19"/>
  <c r="N58" i="19"/>
  <c r="M58" i="19"/>
  <c r="L58" i="19"/>
  <c r="K58" i="19"/>
  <c r="J58" i="19"/>
  <c r="I58" i="19"/>
  <c r="H58" i="19"/>
  <c r="G58" i="19"/>
  <c r="F58" i="19"/>
  <c r="E58" i="19"/>
  <c r="N57" i="19"/>
  <c r="M57" i="19"/>
  <c r="L57" i="19"/>
  <c r="K57" i="19"/>
  <c r="J57" i="19"/>
  <c r="I57" i="19"/>
  <c r="H57" i="19"/>
  <c r="G57" i="19"/>
  <c r="F57" i="19"/>
  <c r="E57" i="19"/>
  <c r="N56" i="19"/>
  <c r="M56" i="19"/>
  <c r="L56" i="19"/>
  <c r="K56" i="19"/>
  <c r="J56" i="19"/>
  <c r="I56" i="19"/>
  <c r="H56" i="19"/>
  <c r="G56" i="19"/>
  <c r="F56" i="19"/>
  <c r="E56" i="19"/>
  <c r="F52" i="19"/>
  <c r="M53" i="19" s="1"/>
  <c r="N29" i="19"/>
  <c r="M29" i="19"/>
  <c r="L29" i="19"/>
  <c r="K29" i="19"/>
  <c r="J29" i="19"/>
  <c r="I29" i="19"/>
  <c r="H29" i="19"/>
  <c r="G29" i="19"/>
  <c r="F29" i="19"/>
  <c r="E29" i="19"/>
  <c r="D32" i="19" s="1"/>
  <c r="T23" i="19"/>
  <c r="N19" i="19"/>
  <c r="M19" i="19"/>
  <c r="L19" i="19"/>
  <c r="K19" i="19"/>
  <c r="J19" i="19"/>
  <c r="I19" i="19"/>
  <c r="H19" i="19"/>
  <c r="G19" i="19"/>
  <c r="F19" i="19"/>
  <c r="E19" i="19"/>
  <c r="F11" i="19"/>
  <c r="F9" i="19"/>
  <c r="E7" i="19"/>
  <c r="E6" i="19"/>
  <c r="E4" i="19"/>
  <c r="D32" i="20" l="1"/>
  <c r="K31" i="20" s="1"/>
  <c r="D22" i="19"/>
  <c r="M21" i="19" s="1"/>
  <c r="M31" i="20"/>
  <c r="I31" i="20"/>
  <c r="N31" i="20"/>
  <c r="J31" i="20"/>
  <c r="F31" i="20"/>
  <c r="M21" i="20"/>
  <c r="K21" i="20"/>
  <c r="I21" i="20"/>
  <c r="G21" i="20"/>
  <c r="N21" i="20"/>
  <c r="L21" i="20"/>
  <c r="J21" i="20"/>
  <c r="H21" i="20"/>
  <c r="F21" i="20"/>
  <c r="E21" i="20" s="1"/>
  <c r="F53" i="20"/>
  <c r="H53" i="20"/>
  <c r="J53" i="20"/>
  <c r="L53" i="20"/>
  <c r="N53" i="20"/>
  <c r="F63" i="20"/>
  <c r="H63" i="20"/>
  <c r="J63" i="20"/>
  <c r="L63" i="20"/>
  <c r="N63" i="20"/>
  <c r="E53" i="20"/>
  <c r="G53" i="20"/>
  <c r="I53" i="20"/>
  <c r="K53" i="20"/>
  <c r="E63" i="20"/>
  <c r="G63" i="20"/>
  <c r="I63" i="20"/>
  <c r="K63" i="20"/>
  <c r="M31" i="19"/>
  <c r="K31" i="19"/>
  <c r="I31" i="19"/>
  <c r="G31" i="19"/>
  <c r="N31" i="19"/>
  <c r="L31" i="19"/>
  <c r="J31" i="19"/>
  <c r="H31" i="19"/>
  <c r="F31" i="19"/>
  <c r="K21" i="19"/>
  <c r="G21" i="19"/>
  <c r="L21" i="19"/>
  <c r="H21" i="19"/>
  <c r="F53" i="19"/>
  <c r="H53" i="19"/>
  <c r="J53" i="19"/>
  <c r="L53" i="19"/>
  <c r="N53" i="19"/>
  <c r="F63" i="19"/>
  <c r="H63" i="19"/>
  <c r="J63" i="19"/>
  <c r="L63" i="19"/>
  <c r="N63" i="19"/>
  <c r="E53" i="19"/>
  <c r="G53" i="19"/>
  <c r="I53" i="19"/>
  <c r="K53" i="19"/>
  <c r="E63" i="19"/>
  <c r="G63" i="19"/>
  <c r="I63" i="19"/>
  <c r="K63" i="19"/>
  <c r="E7" i="18"/>
  <c r="E6" i="18"/>
  <c r="E4" i="18"/>
  <c r="E7" i="17"/>
  <c r="E6" i="17"/>
  <c r="E4" i="17"/>
  <c r="E31" i="19" l="1"/>
  <c r="H31" i="20"/>
  <c r="L31" i="20"/>
  <c r="G31" i="20"/>
  <c r="E31" i="20" s="1"/>
  <c r="F21" i="19"/>
  <c r="J21" i="19"/>
  <c r="N21" i="19"/>
  <c r="I21" i="19"/>
  <c r="D66" i="20"/>
  <c r="D56" i="20"/>
  <c r="D66" i="19"/>
  <c r="D56" i="19"/>
  <c r="C33" i="15"/>
  <c r="C32" i="15"/>
  <c r="C29" i="15"/>
  <c r="C28" i="15"/>
  <c r="E21" i="19" l="1"/>
  <c r="N65" i="20"/>
  <c r="L65" i="20"/>
  <c r="J65" i="20"/>
  <c r="H65" i="20"/>
  <c r="F65" i="20"/>
  <c r="G65" i="20"/>
  <c r="K65" i="20"/>
  <c r="I65" i="20"/>
  <c r="M65" i="20"/>
  <c r="N55" i="20"/>
  <c r="L55" i="20"/>
  <c r="J55" i="20"/>
  <c r="H55" i="20"/>
  <c r="F55" i="20"/>
  <c r="G55" i="20"/>
  <c r="K55" i="20"/>
  <c r="I55" i="20"/>
  <c r="M55" i="20"/>
  <c r="N65" i="19"/>
  <c r="L65" i="19"/>
  <c r="J65" i="19"/>
  <c r="H65" i="19"/>
  <c r="F65" i="19"/>
  <c r="G65" i="19"/>
  <c r="K65" i="19"/>
  <c r="I65" i="19"/>
  <c r="M65" i="19"/>
  <c r="N55" i="19"/>
  <c r="L55" i="19"/>
  <c r="J55" i="19"/>
  <c r="H55" i="19"/>
  <c r="F55" i="19"/>
  <c r="G55" i="19"/>
  <c r="K55" i="19"/>
  <c r="I55" i="19"/>
  <c r="M55" i="19"/>
  <c r="N70" i="18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F53" i="18"/>
  <c r="E55" i="20"/>
  <c r="E65" i="20"/>
  <c r="E55" i="19"/>
  <c r="E65" i="19"/>
  <c r="K53" i="18"/>
  <c r="E63" i="18"/>
  <c r="J63" i="18"/>
  <c r="G63" i="18"/>
  <c r="M63" i="18"/>
  <c r="I53" i="18"/>
  <c r="N53" i="18"/>
  <c r="E53" i="18"/>
  <c r="J53" i="18"/>
  <c r="F63" i="18"/>
  <c r="K63" i="18"/>
  <c r="D22" i="18"/>
  <c r="F21" i="18" s="1"/>
  <c r="G53" i="18"/>
  <c r="M53" i="18"/>
  <c r="I63" i="18"/>
  <c r="N63" i="18"/>
  <c r="N21" i="18"/>
  <c r="J21" i="18"/>
  <c r="I21" i="18"/>
  <c r="L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C23" i="15"/>
  <c r="K21" i="18" l="1"/>
  <c r="M21" i="18"/>
  <c r="H21" i="18"/>
  <c r="E21" i="18" s="1"/>
  <c r="D56" i="18"/>
  <c r="J55" i="18" s="1"/>
  <c r="E31" i="18"/>
  <c r="D66" i="18"/>
  <c r="K65" i="18" s="1"/>
  <c r="M65" i="18"/>
  <c r="I69" i="17"/>
  <c r="J69" i="17"/>
  <c r="K69" i="17"/>
  <c r="L69" i="17"/>
  <c r="M69" i="17"/>
  <c r="N69" i="17"/>
  <c r="F55" i="18" l="1"/>
  <c r="I55" i="18"/>
  <c r="H55" i="18"/>
  <c r="K55" i="18"/>
  <c r="N55" i="18"/>
  <c r="L55" i="18"/>
  <c r="M55" i="18"/>
  <c r="G55" i="18"/>
  <c r="E55" i="18" s="1"/>
  <c r="L6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E65" i="18" l="1"/>
  <c r="G57" i="17"/>
  <c r="H57" i="17"/>
  <c r="I57" i="17"/>
  <c r="J57" i="17"/>
  <c r="K57" i="17"/>
  <c r="L57" i="17"/>
  <c r="M57" i="17"/>
  <c r="N57" i="17"/>
  <c r="F62" i="17"/>
  <c r="H63" i="17" s="1"/>
  <c r="G53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70" i="17"/>
  <c r="J70" i="17"/>
  <c r="K70" i="17"/>
  <c r="L70" i="17"/>
  <c r="M70" i="17"/>
  <c r="N70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59" i="17"/>
  <c r="E57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9" l="1"/>
  <c r="E5" i="20"/>
  <c r="C5" i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M8" i="4" l="1"/>
  <c r="M7" i="4"/>
  <c r="D6" i="15"/>
  <c r="D6" i="7"/>
  <c r="C41" i="7" l="1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<sst xmlns="http://schemas.openxmlformats.org/spreadsheetml/2006/main" count="1765" uniqueCount="674">
  <si>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</si>
  <si>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</si>
  <si>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</si>
  <si>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</si>
  <si>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</si>
  <si>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</si>
  <si>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</si>
  <si>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</si>
  <si>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</si>
  <si>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</si>
  <si>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</si>
  <si>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</si>
  <si>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</si>
  <si>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</si>
  <si>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</si>
  <si>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</si>
  <si>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</si>
  <si>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</si>
  <si>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</si>
  <si>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</si>
  <si>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</si>
  <si>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</si>
  <si>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</si>
  <si>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</si>
  <si>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</si>
  <si>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</si>
  <si>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</si>
  <si>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</si>
  <si>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</si>
  <si>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</si>
  <si>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</si>
  <si>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</si>
  <si>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</si>
  <si>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</si>
  <si>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</si>
  <si>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</si>
  <si>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</si>
  <si>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</si>
  <si>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</si>
  <si>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</si>
  <si>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</si>
  <si>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</si>
  <si>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</si>
  <si>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</si>
  <si>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</si>
  <si>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</si>
  <si>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</si>
  <si>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</si>
  <si>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</si>
  <si>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</si>
  <si>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</si>
  <si>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</si>
  <si>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</si>
  <si>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</si>
  <si>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</si>
  <si>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</si>
  <si>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</si>
  <si>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</si>
  <si>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</si>
  <si>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</si>
  <si>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</si>
  <si>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</si>
  <si>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</si>
  <si>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</si>
  <si>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</si>
  <si>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</si>
  <si>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</si>
  <si>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</si>
  <si>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</si>
  <si>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</si>
  <si>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</si>
  <si>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</si>
  <si>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</si>
  <si>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</si>
  <si>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</si>
  <si>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</si>
  <si>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</si>
  <si>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</si>
  <si>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</si>
  <si>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</si>
  <si>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</si>
  <si>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</si>
  <si>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</si>
  <si>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</si>
  <si>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</si>
  <si>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</si>
  <si>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</si>
  <si>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</si>
  <si>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</si>
  <si>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</si>
  <si>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</si>
  <si>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</si>
  <si>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</si>
  <si>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</si>
  <si>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</si>
  <si>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</si>
  <si>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</si>
  <si>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</si>
  <si>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</si>
  <si>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</si>
  <si>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</si>
  <si>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</si>
  <si>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</si>
  <si>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</si>
  <si>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</si>
  <si>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</si>
  <si>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</si>
  <si>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</si>
  <si>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</si>
  <si>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</si>
  <si>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</si>
  <si>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</si>
  <si>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</si>
  <si>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</si>
  <si>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</si>
  <si>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</si>
  <si>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</si>
  <si>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</si>
  <si>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</si>
  <si>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</si>
  <si>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</si>
  <si>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</si>
  <si>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</si>
  <si>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</si>
  <si>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</si>
  <si>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</si>
  <si>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</si>
  <si>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</si>
  <si>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</si>
  <si>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</si>
  <si>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</si>
  <si>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</si>
  <si>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</si>
  <si>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</si>
  <si>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</si>
  <si>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</si>
  <si>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</si>
  <si>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</si>
  <si>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</si>
  <si>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</si>
  <si>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</si>
  <si>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</si>
  <si>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</si>
  <si>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</si>
  <si>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</si>
  <si>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</si>
  <si>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</si>
  <si>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</si>
  <si>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</si>
  <si>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</si>
  <si>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</si>
  <si>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</si>
  <si>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</si>
  <si>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</si>
  <si>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</si>
  <si>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</si>
  <si>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</si>
  <si>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</si>
  <si>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</si>
  <si>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</si>
  <si>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</si>
  <si>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</si>
  <si>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</si>
  <si>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</si>
  <si>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</si>
  <si>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</si>
  <si>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</si>
  <si>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</si>
  <si>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</si>
  <si>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</si>
  <si>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</si>
  <si>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</si>
  <si>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</si>
  <si>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</si>
  <si>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</si>
  <si>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</si>
  <si>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</si>
  <si>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</si>
  <si>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</si>
  <si>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</si>
  <si>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</si>
  <si>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</si>
  <si>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</si>
  <si>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</si>
  <si>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</si>
  <si>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</si>
  <si>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</si>
  <si>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</si>
  <si>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</si>
  <si>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</si>
  <si>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</si>
  <si>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</si>
  <si>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</si>
  <si>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</si>
  <si>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</si>
  <si>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</si>
  <si>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</si>
  <si>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</si>
  <si>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</si>
  <si>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</si>
  <si>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</si>
  <si>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</si>
  <si>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</si>
  <si>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</si>
  <si>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</si>
  <si>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</si>
  <si>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</si>
  <si>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</si>
  <si>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</si>
  <si>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</si>
  <si>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</si>
  <si>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</si>
  <si>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</si>
  <si>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</si>
  <si>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</si>
  <si>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</si>
  <si>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</si>
  <si>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</si>
  <si>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</si>
  <si>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</si>
  <si>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</si>
  <si>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</si>
  <si>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</si>
  <si>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</si>
  <si>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</si>
  <si>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</si>
  <si>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</si>
  <si>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</si>
  <si>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</si>
  <si>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</si>
  <si>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</si>
  <si>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</si>
  <si>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</si>
  <si>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</si>
  <si>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</si>
  <si>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</si>
  <si>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</si>
  <si>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</si>
  <si>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</si>
  <si>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</si>
  <si>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</si>
  <si>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</si>
  <si>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</si>
  <si>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</si>
  <si>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</si>
  <si>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</si>
  <si>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</si>
  <si>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</si>
  <si>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</si>
  <si>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</si>
  <si>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</si>
  <si>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</si>
  <si>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</si>
  <si>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</si>
  <si>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</si>
  <si>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</si>
  <si>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</si>
  <si>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</si>
  <si>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</si>
  <si>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</si>
  <si>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</si>
  <si>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</si>
  <si>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</si>
  <si>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</si>
  <si>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</si>
  <si>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</si>
  <si>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</si>
  <si>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</si>
  <si>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</si>
  <si>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</si>
  <si>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</si>
  <si>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</si>
  <si>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</si>
  <si>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</si>
  <si>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</si>
  <si>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</si>
  <si>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</si>
  <si>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</si>
  <si>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</si>
  <si>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</si>
  <si>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</si>
  <si>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</si>
  <si>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</si>
  <si>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</si>
  <si>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</si>
  <si>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</si>
  <si>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</si>
  <si>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</si>
  <si>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</si>
  <si>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</si>
  <si>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</si>
  <si>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</si>
  <si>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</si>
  <si>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</si>
  <si>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</si>
  <si>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</si>
  <si>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</si>
  <si>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</si>
  <si>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</si>
  <si>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</si>
  <si>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</si>
  <si>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</si>
  <si>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</si>
  <si>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</si>
  <si>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</si>
  <si>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</si>
  <si>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</si>
  <si>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</si>
  <si>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</si>
  <si>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</si>
  <si>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</si>
  <si>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</si>
  <si>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</si>
  <si>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</si>
  <si>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</si>
  <si>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</si>
  <si>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</si>
  <si>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</si>
  <si>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</si>
  <si>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</si>
  <si>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</si>
  <si>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</si>
  <si>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</si>
  <si>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</si>
  <si>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</si>
  <si>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</si>
  <si>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</si>
  <si>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</si>
  <si>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</si>
  <si>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</si>
  <si>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</si>
  <si>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</si>
  <si>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</si>
  <si>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</si>
  <si>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</si>
  <si>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</si>
  <si>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</si>
  <si>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</si>
  <si>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</si>
  <si>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</si>
  <si>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</si>
  <si>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</si>
  <si>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</si>
  <si>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</si>
  <si>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</si>
  <si>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</si>
  <si>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</si>
  <si>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</si>
  <si>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</si>
  <si>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</si>
  <si>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</si>
  <si>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</si>
  <si>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</si>
  <si>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</si>
  <si>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</si>
  <si>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</si>
  <si>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</si>
  <si>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</si>
  <si>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</si>
  <si>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</si>
  <si>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</si>
  <si>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</si>
  <si>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</si>
  <si>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</si>
  <si>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</si>
  <si>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</si>
  <si>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</si>
  <si>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</si>
  <si>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</si>
  <si>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</si>
  <si>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</si>
  <si>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</si>
  <si>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</si>
  <si>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</si>
  <si>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</si>
  <si>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</si>
  <si>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</si>
  <si>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</si>
  <si>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</si>
  <si>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</si>
  <si>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</si>
  <si>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</si>
  <si>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</si>
  <si>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</si>
  <si>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</si>
  <si>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</si>
  <si>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</si>
  <si>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</si>
  <si>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</si>
  <si>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</si>
  <si>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</si>
  <si>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</si>
  <si>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</si>
  <si>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</si>
  <si>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</si>
  <si>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</si>
  <si>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</si>
  <si>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</si>
  <si>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</si>
  <si>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</si>
  <si>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</si>
  <si>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</si>
  <si>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</si>
  <si>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</si>
  <si>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</si>
  <si>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</si>
  <si>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</si>
  <si>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</si>
  <si>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</si>
  <si>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</si>
  <si>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</si>
  <si>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</si>
  <si>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</si>
  <si>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</si>
  <si>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</si>
  <si>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</si>
  <si>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</si>
  <si>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</si>
  <si>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</si>
  <si>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</si>
  <si>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</si>
  <si>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</si>
  <si>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</si>
  <si>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</si>
  <si>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</si>
  <si>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</si>
  <si>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</si>
  <si>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</si>
  <si>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</si>
  <si>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</si>
  <si>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</si>
  <si>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</si>
  <si>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</si>
  <si>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</si>
  <si>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</si>
  <si>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</si>
  <si>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</si>
  <si>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</si>
  <si>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</si>
  <si>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</si>
  <si>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</si>
  <si>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</si>
  <si>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</si>
  <si>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</si>
  <si>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</si>
  <si>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</si>
  <si>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</si>
  <si>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</si>
  <si>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</si>
  <si>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</si>
  <si>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</si>
  <si>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</si>
  <si>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</si>
  <si>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</si>
  <si>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</si>
  <si>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</si>
  <si>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</si>
  <si>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</si>
  <si>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</si>
  <si>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</si>
  <si>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</si>
  <si>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</si>
  <si>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</si>
  <si>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</si>
  <si>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</si>
  <si>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</si>
  <si>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</si>
  <si>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</si>
  <si>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</si>
  <si>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</si>
  <si>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</si>
  <si>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</si>
  <si>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</si>
  <si>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</si>
  <si>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</si>
  <si>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</si>
  <si>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</si>
  <si>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</si>
  <si>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</si>
  <si>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</si>
  <si>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</si>
  <si>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</si>
  <si>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</si>
  <si>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</si>
  <si>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</si>
  <si>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</si>
  <si>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</si>
  <si>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</si>
  <si>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</si>
  <si>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</si>
  <si>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</si>
  <si>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</si>
  <si>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</si>
  <si>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</si>
  <si>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</si>
  <si>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</si>
  <si>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</si>
  <si>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</si>
  <si>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</si>
  <si>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</si>
  <si>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</si>
  <si>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</si>
  <si>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</si>
  <si>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</si>
  <si>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</si>
  <si>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</si>
  <si>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</si>
  <si>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</si>
  <si>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</si>
  <si>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</si>
  <si>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</si>
  <si>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</si>
  <si>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</si>
  <si>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</si>
  <si>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</si>
  <si>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</si>
  <si>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</si>
  <si>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</si>
  <si>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</si>
  <si>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</si>
  <si>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</si>
  <si>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</si>
  <si>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</si>
  <si>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</si>
  <si>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</si>
  <si>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</si>
  <si>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</si>
  <si>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</si>
  <si>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</si>
  <si>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</si>
  <si>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</si>
  <si>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</si>
  <si>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</si>
  <si>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</si>
  <si>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</si>
  <si>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</si>
  <si>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</si>
  <si>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</si>
  <si>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</si>
  <si>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</si>
  <si>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</si>
  <si>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</si>
  <si>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</si>
  <si>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</si>
  <si>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</si>
  <si>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</si>
  <si>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</si>
  <si>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</si>
  <si>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</si>
  <si>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</si>
  <si>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</si>
  <si>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</si>
  <si>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</si>
  <si>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</si>
  <si>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</si>
  <si>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</si>
  <si>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</si>
  <si>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</si>
  <si>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</si>
  <si>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</si>
  <si>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</si>
  <si>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</si>
  <si>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</si>
  <si>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</si>
  <si>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</si>
  <si>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</si>
  <si>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</si>
  <si>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</si>
  <si>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</si>
  <si>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</si>
  <si>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</si>
  <si>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</si>
  <si>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</si>
  <si>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</si>
  <si>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</si>
  <si>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</si>
  <si>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</si>
  <si>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</si>
  <si>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</si>
  <si>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</si>
  <si>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</si>
  <si>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</si>
  <si>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</si>
  <si>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</si>
  <si>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</si>
  <si>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</si>
  <si>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</si>
  <si>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</si>
  <si>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</si>
  <si>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</si>
  <si>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</si>
  <si>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</si>
  <si>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</si>
  <si>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</si>
  <si>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</si>
  <si>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</si>
  <si>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</si>
  <si>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</si>
  <si>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</si>
  <si>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</si>
  <si>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</si>
  <si>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</si>
  <si>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</si>
  <si>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</si>
  <si>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</si>
  <si>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</si>
  <si>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</si>
  <si>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</si>
  <si>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</si>
  <si>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</si>
  <si>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</si>
  <si>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</si>
  <si>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</si>
  <si>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</si>
  <si>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</si>
  <si>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</si>
  <si>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</si>
  <si>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</si>
  <si>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</si>
  <si>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</si>
  <si>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</si>
  <si>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</si>
  <si>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</si>
  <si>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</si>
  <si>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</si>
  <si>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</si>
  <si>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</si>
  <si>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</si>
  <si>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</si>
  <si>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</si>
  <si>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</si>
  <si>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</si>
  <si>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</si>
  <si>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</si>
  <si>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</si>
  <si>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</si>
  <si>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</si>
  <si>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</si>
  <si>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</si>
  <si>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</si>
  <si>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</si>
  <si>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</si>
  <si>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</si>
  <si>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</si>
  <si>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</si>
  <si>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</si>
  <si>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</si>
  <si>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</si>
  <si>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</si>
  <si>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</si>
  <si>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</si>
  <si>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NBB Netzgesellschaft Berlin-Brandenburg mbH &amp; Co. KG</t>
  </si>
  <si>
    <t>9870008200006</t>
  </si>
  <si>
    <t>An der Spandauer Brücke 10</t>
  </si>
  <si>
    <t>Berlin</t>
  </si>
  <si>
    <t>Gabor Antok</t>
  </si>
  <si>
    <t>g.antok@nbb-netzgesellschaft.de</t>
  </si>
  <si>
    <t>030/81876-1313</t>
  </si>
  <si>
    <t>Berlin, Brandenburg</t>
  </si>
  <si>
    <t xml:space="preserve"> Berlin</t>
  </si>
  <si>
    <t>Brandenburg</t>
  </si>
  <si>
    <t>Spree-Niederlausitz</t>
  </si>
  <si>
    <t>FU-Berlin Dahlem</t>
  </si>
  <si>
    <t xml:space="preserve"> NCHN007000820000</t>
  </si>
  <si>
    <t xml:space="preserve"> GASPOOLNH7000821</t>
  </si>
  <si>
    <t>Meteogroup</t>
  </si>
  <si>
    <t>Potsdam</t>
  </si>
  <si>
    <t>Baruth</t>
  </si>
  <si>
    <t>Genthin</t>
  </si>
  <si>
    <t>Kyritz</t>
  </si>
  <si>
    <t>Berge</t>
  </si>
  <si>
    <t>F431</t>
  </si>
  <si>
    <t>Cottbus</t>
  </si>
  <si>
    <t>NBB verwendet eigene Lastprofile für die Berchnung der synth. Lastprofilwerte.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</si>
</sst>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 wrapText="1"/>
    </xf>
    <xf numFmtId="0" fontId="0" fillId="77" borderId="17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6" fillId="77" borderId="0" xfId="0" applyFont="1" applyFill="1" applyAlignment="1" applyProtection="1"/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9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16125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16125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L1" sqref="L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465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t="s">
        <v>336</v>
      </c>
    </row>
    <row r="8" spans="2:7" s="8" customFormat="1">
      <c r="B8" s="8" t="s">
        <v>462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498</v>
      </c>
    </row>
    <row r="12" spans="2:7" s="8" customFormat="1">
      <c r="B12" s="8" t="s">
        <v>499</v>
      </c>
    </row>
    <row r="13" spans="2:7" s="8" customFormat="1">
      <c r="B13" s="8" t="s">
        <v>504</v>
      </c>
    </row>
    <row r="14" spans="2:7" s="8" customFormat="1"/>
    <row r="15" spans="2:7">
      <c r="B15" s="20" t="s">
        <v>464</v>
      </c>
      <c r="C15" s="15"/>
    </row>
    <row r="16" spans="2:7">
      <c r="B16" s="15"/>
      <c r="C16" s="15"/>
      <c r="G16" s="10"/>
    </row>
    <row r="17" spans="2:12">
      <c r="B17" s="17" t="s">
        <v>343</v>
      </c>
      <c r="C17" s="15"/>
    </row>
    <row r="18" spans="2:12" s="8" customFormat="1">
      <c r="B18" s="18" t="s">
        <v>337</v>
      </c>
      <c r="C18" s="15"/>
    </row>
    <row r="19" spans="2:12" s="8" customFormat="1">
      <c r="B19" s="18" t="s">
        <v>338</v>
      </c>
      <c r="C19" s="15"/>
    </row>
    <row r="20" spans="2:12">
      <c r="B20" s="17"/>
      <c r="C20" s="15"/>
    </row>
    <row r="21" spans="2:12">
      <c r="B21" s="3" t="s">
        <v>463</v>
      </c>
      <c r="C21" s="15"/>
    </row>
    <row r="22" spans="2:12" s="8" customFormat="1">
      <c r="B22" s="18" t="s">
        <v>339</v>
      </c>
      <c r="C22" s="15"/>
    </row>
    <row r="23" spans="2:12" s="8" customFormat="1">
      <c r="B23" s="18" t="s">
        <v>340</v>
      </c>
      <c r="C23" s="15"/>
    </row>
    <row r="24" spans="2:12">
      <c r="B24" s="17"/>
      <c r="C24" s="15"/>
    </row>
    <row r="25" spans="2:12">
      <c r="B25" s="17" t="s">
        <v>344</v>
      </c>
      <c r="C25" s="15"/>
    </row>
    <row r="26" spans="2:12">
      <c r="B26" s="18" t="s">
        <v>341</v>
      </c>
      <c r="C26" s="15"/>
      <c r="F26" s="8"/>
      <c r="G26" s="8"/>
      <c r="H26" s="8"/>
    </row>
    <row r="27" spans="2:12">
      <c r="B27" s="18" t="s">
        <v>342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345</v>
      </c>
      <c r="C29" s="19">
        <v>42191</v>
      </c>
      <c r="E29" s="8"/>
      <c r="F29" s="8"/>
      <c r="G29" s="8"/>
      <c r="H29" s="8"/>
    </row>
    <row r="30" spans="2:12">
      <c r="B30" s="21" t="s">
        <v>346</v>
      </c>
      <c r="C30" s="328" t="s">
        <v>646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345</v>
      </c>
      <c r="B1" s="213">
        <v>42173</v>
      </c>
      <c r="D1" s="131" t="s">
        <v>454</v>
      </c>
      <c r="F1" s="214" t="s">
        <v>541</v>
      </c>
      <c r="N1" s="215"/>
    </row>
    <row r="2" spans="1:14" ht="25.5">
      <c r="A2" s="216" t="s">
        <v>269</v>
      </c>
      <c r="B2" s="217" t="s">
        <v>145</v>
      </c>
      <c r="C2" s="218" t="s">
        <v>147</v>
      </c>
      <c r="D2" s="219" t="s">
        <v>148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69</v>
      </c>
      <c r="J2" s="220" t="s">
        <v>149</v>
      </c>
      <c r="K2" s="220" t="s">
        <v>150</v>
      </c>
      <c r="L2" s="220" t="s">
        <v>151</v>
      </c>
      <c r="M2" s="222" t="s">
        <v>243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152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153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154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155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156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157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158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159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160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161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5" t="s">
        <v>648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162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163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164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165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166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167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168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169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170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171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172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173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174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175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176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177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178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179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180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181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182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183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184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185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186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187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188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189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190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191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192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193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194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195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196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197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198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199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200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201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202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203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204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205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206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207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208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209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210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211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212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213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214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215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216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217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218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219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220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221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222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223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224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225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226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227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228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229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230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231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232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233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234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235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236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237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238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239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240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241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242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244</v>
      </c>
      <c r="B95" s="128" t="s">
        <v>49</v>
      </c>
      <c r="C95" s="128" t="s">
        <v>315</v>
      </c>
      <c r="D95" s="232" t="s">
        <v>270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244</v>
      </c>
      <c r="B96" s="128" t="s">
        <v>54</v>
      </c>
      <c r="C96" s="128" t="s">
        <v>320</v>
      </c>
      <c r="D96" s="232" t="s">
        <v>270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244</v>
      </c>
      <c r="B97" s="128" t="s">
        <v>59</v>
      </c>
      <c r="C97" s="128" t="s">
        <v>325</v>
      </c>
      <c r="D97" s="232" t="s">
        <v>270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244</v>
      </c>
      <c r="B98" s="128" t="s">
        <v>64</v>
      </c>
      <c r="C98" s="128" t="s">
        <v>330</v>
      </c>
      <c r="D98" s="232" t="s">
        <v>270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244</v>
      </c>
      <c r="B99" s="128" t="s">
        <v>17</v>
      </c>
      <c r="C99" s="128" t="s">
        <v>283</v>
      </c>
      <c r="D99" s="232" t="s">
        <v>270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244</v>
      </c>
      <c r="B100" s="128" t="s">
        <v>21</v>
      </c>
      <c r="C100" s="128" t="s">
        <v>287</v>
      </c>
      <c r="D100" s="232" t="s">
        <v>270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244</v>
      </c>
      <c r="B101" s="128" t="s">
        <v>25</v>
      </c>
      <c r="C101" s="128" t="s">
        <v>291</v>
      </c>
      <c r="D101" s="232" t="s">
        <v>270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244</v>
      </c>
      <c r="B102" s="128" t="s">
        <v>29</v>
      </c>
      <c r="C102" s="128" t="s">
        <v>295</v>
      </c>
      <c r="D102" s="232" t="s">
        <v>270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244</v>
      </c>
      <c r="B103" s="128" t="s">
        <v>33</v>
      </c>
      <c r="C103" s="128" t="s">
        <v>299</v>
      </c>
      <c r="D103" s="232" t="s">
        <v>270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244</v>
      </c>
      <c r="B104" s="128" t="s">
        <v>37</v>
      </c>
      <c r="C104" s="128" t="s">
        <v>303</v>
      </c>
      <c r="D104" s="232" t="s">
        <v>270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244</v>
      </c>
      <c r="B105" s="128" t="s">
        <v>41</v>
      </c>
      <c r="C105" s="128" t="s">
        <v>307</v>
      </c>
      <c r="D105" s="232" t="s">
        <v>270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244</v>
      </c>
      <c r="B106" s="128" t="s">
        <v>45</v>
      </c>
      <c r="C106" s="128" t="s">
        <v>311</v>
      </c>
      <c r="D106" s="232" t="s">
        <v>270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244</v>
      </c>
      <c r="B107" s="128" t="s">
        <v>50</v>
      </c>
      <c r="C107" s="128" t="s">
        <v>316</v>
      </c>
      <c r="D107" s="232" t="s">
        <v>270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244</v>
      </c>
      <c r="B108" s="128" t="s">
        <v>55</v>
      </c>
      <c r="C108" s="128" t="s">
        <v>321</v>
      </c>
      <c r="D108" s="232" t="s">
        <v>270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244</v>
      </c>
      <c r="B109" s="128" t="s">
        <v>60</v>
      </c>
      <c r="C109" s="128" t="s">
        <v>326</v>
      </c>
      <c r="D109" s="232" t="s">
        <v>270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244</v>
      </c>
      <c r="B110" s="128" t="s">
        <v>65</v>
      </c>
      <c r="C110" s="128" t="s">
        <v>331</v>
      </c>
      <c r="D110" s="232" t="s">
        <v>270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244</v>
      </c>
      <c r="B111" s="128" t="s">
        <v>5</v>
      </c>
      <c r="C111" s="128" t="s">
        <v>271</v>
      </c>
      <c r="D111" s="232" t="s">
        <v>270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244</v>
      </c>
      <c r="B112" s="128" t="s">
        <v>6</v>
      </c>
      <c r="C112" s="128" t="s">
        <v>272</v>
      </c>
      <c r="D112" s="232" t="s">
        <v>270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244</v>
      </c>
      <c r="B113" s="128" t="s">
        <v>7</v>
      </c>
      <c r="C113" s="128" t="s">
        <v>273</v>
      </c>
      <c r="D113" s="232" t="s">
        <v>270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244</v>
      </c>
      <c r="B114" s="128" t="s">
        <v>8</v>
      </c>
      <c r="C114" s="128" t="s">
        <v>274</v>
      </c>
      <c r="D114" s="232" t="s">
        <v>270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244</v>
      </c>
      <c r="B115" s="128" t="s">
        <v>18</v>
      </c>
      <c r="C115" s="128" t="s">
        <v>284</v>
      </c>
      <c r="D115" s="232" t="s">
        <v>270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244</v>
      </c>
      <c r="B116" s="128" t="s">
        <v>22</v>
      </c>
      <c r="C116" s="128" t="s">
        <v>288</v>
      </c>
      <c r="D116" s="232" t="s">
        <v>270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244</v>
      </c>
      <c r="B117" s="128" t="s">
        <v>26</v>
      </c>
      <c r="C117" s="128" t="s">
        <v>292</v>
      </c>
      <c r="D117" s="232" t="s">
        <v>270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244</v>
      </c>
      <c r="B118" s="128" t="s">
        <v>30</v>
      </c>
      <c r="C118" s="128" t="s">
        <v>296</v>
      </c>
      <c r="D118" s="232" t="s">
        <v>270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244</v>
      </c>
      <c r="B119" s="128" t="s">
        <v>9</v>
      </c>
      <c r="C119" s="128" t="s">
        <v>275</v>
      </c>
      <c r="D119" s="232" t="s">
        <v>270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244</v>
      </c>
      <c r="B120" s="128" t="s">
        <v>11</v>
      </c>
      <c r="C120" s="128" t="s">
        <v>277</v>
      </c>
      <c r="D120" s="232" t="s">
        <v>270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244</v>
      </c>
      <c r="B121" s="128" t="s">
        <v>13</v>
      </c>
      <c r="C121" s="128" t="s">
        <v>279</v>
      </c>
      <c r="D121" s="232" t="s">
        <v>270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244</v>
      </c>
      <c r="B122" s="128" t="s">
        <v>15</v>
      </c>
      <c r="C122" s="128" t="s">
        <v>281</v>
      </c>
      <c r="D122" s="232" t="s">
        <v>270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244</v>
      </c>
      <c r="B123" s="128" t="s">
        <v>51</v>
      </c>
      <c r="C123" s="128" t="s">
        <v>317</v>
      </c>
      <c r="D123" s="232" t="s">
        <v>270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244</v>
      </c>
      <c r="B124" s="128" t="s">
        <v>56</v>
      </c>
      <c r="C124" s="128" t="s">
        <v>322</v>
      </c>
      <c r="D124" s="232" t="s">
        <v>270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244</v>
      </c>
      <c r="B125" s="128" t="s">
        <v>61</v>
      </c>
      <c r="C125" s="128" t="s">
        <v>327</v>
      </c>
      <c r="D125" s="232" t="s">
        <v>270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244</v>
      </c>
      <c r="B126" s="128" t="s">
        <v>66</v>
      </c>
      <c r="C126" s="128" t="s">
        <v>332</v>
      </c>
      <c r="D126" s="232" t="s">
        <v>270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244</v>
      </c>
      <c r="B127" s="128" t="s">
        <v>19</v>
      </c>
      <c r="C127" s="128" t="s">
        <v>285</v>
      </c>
      <c r="D127" s="232" t="s">
        <v>270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244</v>
      </c>
      <c r="B128" s="128" t="s">
        <v>23</v>
      </c>
      <c r="C128" s="128" t="s">
        <v>289</v>
      </c>
      <c r="D128" s="232" t="s">
        <v>270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244</v>
      </c>
      <c r="B129" s="128" t="s">
        <v>27</v>
      </c>
      <c r="C129" s="128" t="s">
        <v>293</v>
      </c>
      <c r="D129" s="232" t="s">
        <v>270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244</v>
      </c>
      <c r="B130" s="128" t="s">
        <v>31</v>
      </c>
      <c r="C130" s="128" t="s">
        <v>297</v>
      </c>
      <c r="D130" s="232" t="s">
        <v>270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244</v>
      </c>
      <c r="B131" s="128" t="s">
        <v>20</v>
      </c>
      <c r="C131" s="128" t="s">
        <v>286</v>
      </c>
      <c r="D131" s="232" t="s">
        <v>270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244</v>
      </c>
      <c r="B132" s="128" t="s">
        <v>24</v>
      </c>
      <c r="C132" s="128" t="s">
        <v>290</v>
      </c>
      <c r="D132" s="232" t="s">
        <v>270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244</v>
      </c>
      <c r="B133" s="128" t="s">
        <v>28</v>
      </c>
      <c r="C133" s="128" t="s">
        <v>294</v>
      </c>
      <c r="D133" s="232" t="s">
        <v>270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244</v>
      </c>
      <c r="B134" s="128" t="s">
        <v>32</v>
      </c>
      <c r="C134" s="128" t="s">
        <v>298</v>
      </c>
      <c r="D134" s="232" t="s">
        <v>270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244</v>
      </c>
      <c r="B135" s="128" t="s">
        <v>34</v>
      </c>
      <c r="C135" s="128" t="s">
        <v>300</v>
      </c>
      <c r="D135" s="232" t="s">
        <v>270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244</v>
      </c>
      <c r="B136" s="128" t="s">
        <v>38</v>
      </c>
      <c r="C136" s="128" t="s">
        <v>304</v>
      </c>
      <c r="D136" s="232" t="s">
        <v>270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244</v>
      </c>
      <c r="B137" s="128" t="s">
        <v>42</v>
      </c>
      <c r="C137" s="128" t="s">
        <v>308</v>
      </c>
      <c r="D137" s="232" t="s">
        <v>270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244</v>
      </c>
      <c r="B138" s="128" t="s">
        <v>46</v>
      </c>
      <c r="C138" s="128" t="s">
        <v>312</v>
      </c>
      <c r="D138" s="232" t="s">
        <v>270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244</v>
      </c>
      <c r="B139" s="128" t="s">
        <v>35</v>
      </c>
      <c r="C139" s="128" t="s">
        <v>301</v>
      </c>
      <c r="D139" s="232" t="s">
        <v>270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244</v>
      </c>
      <c r="B140" s="128" t="s">
        <v>39</v>
      </c>
      <c r="C140" s="128" t="s">
        <v>305</v>
      </c>
      <c r="D140" s="232" t="s">
        <v>270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244</v>
      </c>
      <c r="B141" s="128" t="s">
        <v>43</v>
      </c>
      <c r="C141" s="128" t="s">
        <v>309</v>
      </c>
      <c r="D141" s="232" t="s">
        <v>270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244</v>
      </c>
      <c r="B142" s="128" t="s">
        <v>47</v>
      </c>
      <c r="C142" s="128" t="s">
        <v>313</v>
      </c>
      <c r="D142" s="232" t="s">
        <v>270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244</v>
      </c>
      <c r="B143" s="128" t="s">
        <v>10</v>
      </c>
      <c r="C143" s="128" t="s">
        <v>276</v>
      </c>
      <c r="D143" s="232" t="s">
        <v>270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244</v>
      </c>
      <c r="B144" s="128" t="s">
        <v>12</v>
      </c>
      <c r="C144" s="128" t="s">
        <v>278</v>
      </c>
      <c r="D144" s="232" t="s">
        <v>270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244</v>
      </c>
      <c r="B145" s="128" t="s">
        <v>14</v>
      </c>
      <c r="C145" s="128" t="s">
        <v>280</v>
      </c>
      <c r="D145" s="232" t="s">
        <v>270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244</v>
      </c>
      <c r="B146" s="128" t="s">
        <v>16</v>
      </c>
      <c r="C146" s="128" t="s">
        <v>282</v>
      </c>
      <c r="D146" s="232" t="s">
        <v>270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244</v>
      </c>
      <c r="B147" s="128" t="s">
        <v>36</v>
      </c>
      <c r="C147" s="128" t="s">
        <v>302</v>
      </c>
      <c r="D147" s="232" t="s">
        <v>270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244</v>
      </c>
      <c r="B148" s="128" t="s">
        <v>40</v>
      </c>
      <c r="C148" s="128" t="s">
        <v>306</v>
      </c>
      <c r="D148" s="232" t="s">
        <v>270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244</v>
      </c>
      <c r="B149" s="128" t="s">
        <v>44</v>
      </c>
      <c r="C149" s="128" t="s">
        <v>310</v>
      </c>
      <c r="D149" s="232" t="s">
        <v>270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244</v>
      </c>
      <c r="B150" s="128" t="s">
        <v>48</v>
      </c>
      <c r="C150" s="128" t="s">
        <v>314</v>
      </c>
      <c r="D150" s="232" t="s">
        <v>270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244</v>
      </c>
      <c r="B151" s="128" t="s">
        <v>52</v>
      </c>
      <c r="C151" s="128" t="s">
        <v>318</v>
      </c>
      <c r="D151" s="232" t="s">
        <v>270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244</v>
      </c>
      <c r="B152" s="128" t="s">
        <v>57</v>
      </c>
      <c r="C152" s="128" t="s">
        <v>323</v>
      </c>
      <c r="D152" s="232" t="s">
        <v>270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244</v>
      </c>
      <c r="B153" s="128" t="s">
        <v>62</v>
      </c>
      <c r="C153" s="128" t="s">
        <v>328</v>
      </c>
      <c r="D153" s="232" t="s">
        <v>270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244</v>
      </c>
      <c r="B154" s="128" t="s">
        <v>67</v>
      </c>
      <c r="C154" s="128" t="s">
        <v>333</v>
      </c>
      <c r="D154" s="232" t="s">
        <v>270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244</v>
      </c>
      <c r="B155" s="128" t="s">
        <v>53</v>
      </c>
      <c r="C155" s="128" t="s">
        <v>319</v>
      </c>
      <c r="D155" s="232" t="s">
        <v>270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244</v>
      </c>
      <c r="B156" s="128" t="s">
        <v>58</v>
      </c>
      <c r="C156" s="128" t="s">
        <v>324</v>
      </c>
      <c r="D156" s="232" t="s">
        <v>270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244</v>
      </c>
      <c r="B157" s="128" t="s">
        <v>63</v>
      </c>
      <c r="C157" s="128" t="s">
        <v>329</v>
      </c>
      <c r="D157" s="232" t="s">
        <v>270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244</v>
      </c>
      <c r="B158" s="128" t="s">
        <v>68</v>
      </c>
      <c r="C158" s="128" t="s">
        <v>334</v>
      </c>
      <c r="D158" s="232" t="s">
        <v>270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455</v>
      </c>
      <c r="B1" s="128"/>
      <c r="D1" s="214" t="s">
        <v>541</v>
      </c>
    </row>
    <row r="2" spans="1:16">
      <c r="A2" s="234"/>
      <c r="B2" s="233" t="s">
        <v>456</v>
      </c>
    </row>
    <row r="3" spans="1:16" ht="20.100000000000001" customHeight="1">
      <c r="A3" s="354" t="s">
        <v>246</v>
      </c>
      <c r="B3" s="235" t="s">
        <v>85</v>
      </c>
      <c r="C3" s="236"/>
      <c r="D3" s="356" t="s">
        <v>457</v>
      </c>
      <c r="E3" s="357"/>
      <c r="F3" s="357"/>
      <c r="G3" s="357"/>
      <c r="H3" s="357"/>
      <c r="I3" s="357"/>
      <c r="J3" s="358"/>
      <c r="K3" s="237"/>
      <c r="L3" s="237"/>
      <c r="M3" s="237"/>
      <c r="N3" s="237"/>
      <c r="O3" s="238"/>
      <c r="P3" s="237"/>
    </row>
    <row r="4" spans="1:16" ht="20.100000000000001" customHeight="1">
      <c r="A4" s="355"/>
      <c r="B4" s="239"/>
      <c r="C4" s="240"/>
      <c r="D4" s="241" t="s">
        <v>86</v>
      </c>
      <c r="E4" s="241" t="s">
        <v>87</v>
      </c>
      <c r="F4" s="241" t="s">
        <v>88</v>
      </c>
      <c r="G4" s="241" t="s">
        <v>89</v>
      </c>
      <c r="H4" s="241" t="s">
        <v>90</v>
      </c>
      <c r="I4" s="241" t="s">
        <v>91</v>
      </c>
      <c r="J4" s="241" t="s">
        <v>92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93</v>
      </c>
      <c r="C5" s="240"/>
      <c r="D5" s="241" t="s">
        <v>94</v>
      </c>
      <c r="E5" s="241" t="s">
        <v>95</v>
      </c>
      <c r="F5" s="241" t="s">
        <v>96</v>
      </c>
      <c r="G5" s="241" t="s">
        <v>97</v>
      </c>
      <c r="H5" s="241" t="s">
        <v>98</v>
      </c>
      <c r="I5" s="241" t="s">
        <v>99</v>
      </c>
      <c r="J5" s="241" t="s">
        <v>100</v>
      </c>
      <c r="K5" s="241" t="s">
        <v>101</v>
      </c>
      <c r="L5" s="242" t="s">
        <v>102</v>
      </c>
      <c r="M5" s="242" t="s">
        <v>103</v>
      </c>
      <c r="N5" s="244" t="s">
        <v>146</v>
      </c>
      <c r="O5" s="244" t="s">
        <v>248</v>
      </c>
      <c r="P5" s="245" t="s">
        <v>247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104</v>
      </c>
      <c r="C7" s="249" t="s">
        <v>105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101</v>
      </c>
      <c r="M7" s="251">
        <f t="shared" ref="M7:M21" si="0">MAX(D7:J7)</f>
        <v>1</v>
      </c>
      <c r="N7" s="252" t="s">
        <v>366</v>
      </c>
      <c r="O7" s="247"/>
      <c r="P7" s="241"/>
    </row>
    <row r="8" spans="1:16" ht="21" customHeight="1">
      <c r="A8" s="248">
        <v>2</v>
      </c>
      <c r="B8" s="241" t="s">
        <v>106</v>
      </c>
      <c r="C8" s="249" t="s">
        <v>107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101</v>
      </c>
      <c r="M8" s="251">
        <f t="shared" si="0"/>
        <v>1</v>
      </c>
      <c r="N8" s="252" t="s">
        <v>366</v>
      </c>
      <c r="O8" s="247"/>
      <c r="P8" s="241"/>
    </row>
    <row r="9" spans="1:16" ht="21" customHeight="1">
      <c r="A9" s="248">
        <v>3</v>
      </c>
      <c r="B9" s="241" t="s">
        <v>245</v>
      </c>
      <c r="C9" s="253" t="s">
        <v>4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101</v>
      </c>
      <c r="M9" s="251">
        <f t="shared" ref="M9" si="1">MAX(D9:J9)</f>
        <v>1</v>
      </c>
      <c r="N9" s="252" t="s">
        <v>4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108</v>
      </c>
      <c r="C11" s="257" t="s">
        <v>109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95</v>
      </c>
      <c r="M11" s="251">
        <f t="shared" si="0"/>
        <v>1.0522626697461936</v>
      </c>
      <c r="N11" s="252" t="s">
        <v>251</v>
      </c>
      <c r="O11" s="247" t="s">
        <v>249</v>
      </c>
      <c r="P11" s="241"/>
    </row>
    <row r="12" spans="1:16">
      <c r="A12" s="248">
        <v>5</v>
      </c>
      <c r="B12" s="241" t="s">
        <v>110</v>
      </c>
      <c r="C12" s="257" t="s">
        <v>111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94</v>
      </c>
      <c r="M12" s="251">
        <f t="shared" si="0"/>
        <v>1.0358469949391176</v>
      </c>
      <c r="N12" s="252" t="s">
        <v>251</v>
      </c>
      <c r="O12" s="247" t="s">
        <v>249</v>
      </c>
      <c r="P12" s="241"/>
    </row>
    <row r="13" spans="1:16">
      <c r="A13" s="248">
        <v>6</v>
      </c>
      <c r="B13" s="241" t="s">
        <v>112</v>
      </c>
      <c r="C13" s="257" t="s">
        <v>113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94</v>
      </c>
      <c r="M13" s="251">
        <f t="shared" si="0"/>
        <v>1.069856584592316</v>
      </c>
      <c r="N13" s="252" t="s">
        <v>251</v>
      </c>
      <c r="O13" s="247" t="s">
        <v>249</v>
      </c>
      <c r="P13" s="241"/>
    </row>
    <row r="14" spans="1:16" ht="21" customHeight="1">
      <c r="A14" s="248">
        <v>7</v>
      </c>
      <c r="B14" s="241" t="s">
        <v>114</v>
      </c>
      <c r="C14" s="257" t="s">
        <v>115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94</v>
      </c>
      <c r="M14" s="251">
        <f t="shared" si="0"/>
        <v>1.1052461688999999</v>
      </c>
      <c r="N14" s="252" t="s">
        <v>251</v>
      </c>
      <c r="O14" s="247" t="s">
        <v>249</v>
      </c>
      <c r="P14" s="241"/>
    </row>
    <row r="15" spans="1:16" ht="21" customHeight="1">
      <c r="A15" s="248">
        <v>8</v>
      </c>
      <c r="B15" s="241" t="s">
        <v>116</v>
      </c>
      <c r="C15" s="257" t="s">
        <v>117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95</v>
      </c>
      <c r="M15" s="251">
        <f t="shared" si="0"/>
        <v>1.0389446761000001</v>
      </c>
      <c r="N15" s="252" t="s">
        <v>251</v>
      </c>
      <c r="O15" s="247" t="s">
        <v>249</v>
      </c>
      <c r="P15" s="241"/>
    </row>
    <row r="16" spans="1:16" ht="21" customHeight="1">
      <c r="A16" s="248">
        <v>9</v>
      </c>
      <c r="B16" s="241" t="s">
        <v>122</v>
      </c>
      <c r="C16" s="257" t="s">
        <v>123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96</v>
      </c>
      <c r="M16" s="251">
        <f>MAX(D16:J16)</f>
        <v>1.2706602107</v>
      </c>
      <c r="N16" s="252" t="s">
        <v>251</v>
      </c>
      <c r="O16" s="247" t="s">
        <v>249</v>
      </c>
      <c r="P16" s="241"/>
    </row>
    <row r="17" spans="1:16" ht="21" customHeight="1">
      <c r="A17" s="248">
        <v>10</v>
      </c>
      <c r="B17" s="241" t="s">
        <v>118</v>
      </c>
      <c r="C17" s="258" t="s">
        <v>119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99</v>
      </c>
      <c r="M17" s="251">
        <f t="shared" si="0"/>
        <v>1.0355882019</v>
      </c>
      <c r="N17" s="252" t="s">
        <v>251</v>
      </c>
      <c r="O17" s="247" t="s">
        <v>250</v>
      </c>
      <c r="P17" s="241" t="s">
        <v>116</v>
      </c>
    </row>
    <row r="18" spans="1:16" ht="21" customHeight="1">
      <c r="A18" s="248">
        <v>11</v>
      </c>
      <c r="B18" s="241" t="s">
        <v>120</v>
      </c>
      <c r="C18" s="258" t="s">
        <v>121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98</v>
      </c>
      <c r="M18" s="251">
        <f t="shared" si="0"/>
        <v>1.1401797148999999</v>
      </c>
      <c r="N18" s="252" t="s">
        <v>251</v>
      </c>
      <c r="O18" s="247" t="s">
        <v>250</v>
      </c>
      <c r="P18" s="241" t="s">
        <v>122</v>
      </c>
    </row>
    <row r="19" spans="1:16" ht="21" customHeight="1">
      <c r="A19" s="248">
        <v>12</v>
      </c>
      <c r="B19" s="241" t="s">
        <v>124</v>
      </c>
      <c r="C19" s="258" t="s">
        <v>125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97</v>
      </c>
      <c r="M19" s="251">
        <f t="shared" si="0"/>
        <v>1.0552346931000001</v>
      </c>
      <c r="N19" s="252" t="s">
        <v>251</v>
      </c>
      <c r="O19" s="247" t="s">
        <v>250</v>
      </c>
      <c r="P19" s="241" t="s">
        <v>108</v>
      </c>
    </row>
    <row r="20" spans="1:16" ht="21" customHeight="1">
      <c r="A20" s="248">
        <v>13</v>
      </c>
      <c r="B20" s="241" t="s">
        <v>126</v>
      </c>
      <c r="C20" s="258" t="s">
        <v>127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94</v>
      </c>
      <c r="M20" s="251">
        <f t="shared" si="0"/>
        <v>1.0865859003</v>
      </c>
      <c r="N20" s="252" t="s">
        <v>251</v>
      </c>
      <c r="O20" s="247" t="s">
        <v>250</v>
      </c>
      <c r="P20" s="241" t="s">
        <v>110</v>
      </c>
    </row>
    <row r="21" spans="1:16" ht="24.75" customHeight="1">
      <c r="A21" s="248">
        <v>14</v>
      </c>
      <c r="B21" s="241" t="s">
        <v>128</v>
      </c>
      <c r="C21" s="258" t="s">
        <v>129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95</v>
      </c>
      <c r="M21" s="251">
        <f t="shared" si="0"/>
        <v>1.0522626697461936</v>
      </c>
      <c r="N21" s="252" t="s">
        <v>251</v>
      </c>
      <c r="O21" s="247" t="s">
        <v>250</v>
      </c>
      <c r="P21" s="241" t="s">
        <v>116</v>
      </c>
    </row>
    <row r="22" spans="1:16" ht="25.5">
      <c r="A22" s="248">
        <v>15</v>
      </c>
      <c r="B22" s="241" t="s">
        <v>130</v>
      </c>
      <c r="C22" s="259" t="s">
        <v>131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95</v>
      </c>
      <c r="M22" s="251">
        <f>MAX(D22:J22)</f>
        <v>1.03</v>
      </c>
      <c r="N22" s="252" t="s">
        <v>251</v>
      </c>
      <c r="O22" s="247" t="s">
        <v>250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C32" sqref="C32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256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650</v>
      </c>
      <c r="D4" s="27">
        <v>42276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649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70</v>
      </c>
      <c r="C9" s="5" t="s">
        <v>259</v>
      </c>
      <c r="D9" s="41" t="s">
        <v>651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71</v>
      </c>
      <c r="C11" s="4" t="s">
        <v>485</v>
      </c>
      <c r="D11" s="332" t="s">
        <v>652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72</v>
      </c>
      <c r="C13" s="5" t="s">
        <v>260</v>
      </c>
      <c r="D13" s="41" t="s">
        <v>653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73</v>
      </c>
      <c r="C15" s="5" t="s">
        <v>261</v>
      </c>
      <c r="D15" s="43">
        <v>10178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74</v>
      </c>
      <c r="C17" s="5" t="s">
        <v>262</v>
      </c>
      <c r="D17" s="41" t="s">
        <v>654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75</v>
      </c>
      <c r="C19" s="5" t="s">
        <v>263</v>
      </c>
      <c r="D19" s="41" t="s">
        <v>655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76</v>
      </c>
      <c r="C21" s="5" t="s">
        <v>264</v>
      </c>
      <c r="D21" s="44" t="s">
        <v>656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77</v>
      </c>
      <c r="C23" s="5" t="s">
        <v>265</v>
      </c>
      <c r="D23" s="41" t="s">
        <v>657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486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459</v>
      </c>
      <c r="D27" s="42" t="s">
        <v>394</v>
      </c>
      <c r="E27" s="39"/>
      <c r="F27" s="11"/>
    </row>
    <row r="28" spans="1:15">
      <c r="B28" s="15"/>
      <c r="C28" s="65" t="s">
        <v>500</v>
      </c>
      <c r="D28" s="48" t="str">
        <f>IF(D27&lt;&gt;C28,VLOOKUP(D27,$C$29:$D$48,2,FALSE),C28)</f>
        <v>Berlin, Brandenburg</v>
      </c>
      <c r="E28" s="38"/>
      <c r="F28" s="11"/>
      <c r="G28" s="2"/>
    </row>
    <row r="29" spans="1:15">
      <c r="B29" s="15"/>
      <c r="C29" s="22" t="s">
        <v>394</v>
      </c>
      <c r="D29" s="45" t="s">
        <v>658</v>
      </c>
      <c r="E29" s="40"/>
      <c r="F29" s="11"/>
      <c r="G29" s="2"/>
    </row>
    <row r="30" spans="1:15">
      <c r="B30" s="15"/>
      <c r="C30" s="22" t="s">
        <v>395</v>
      </c>
      <c r="D30" s="45"/>
      <c r="E30" s="40"/>
      <c r="F30" s="47"/>
      <c r="G30" s="2"/>
    </row>
    <row r="31" spans="1:15">
      <c r="B31" s="15"/>
      <c r="C31" s="22" t="s">
        <v>420</v>
      </c>
      <c r="D31" s="46"/>
      <c r="E31" s="40"/>
      <c r="F31" s="47"/>
      <c r="G31" s="2"/>
    </row>
    <row r="32" spans="1:15">
      <c r="B32" s="15"/>
      <c r="C32" s="22" t="s">
        <v>421</v>
      </c>
      <c r="D32" s="46"/>
      <c r="E32" s="40"/>
      <c r="F32" s="47"/>
      <c r="G32" s="2"/>
    </row>
    <row r="33" spans="2:7">
      <c r="B33" s="15"/>
      <c r="C33" s="22" t="s">
        <v>422</v>
      </c>
      <c r="D33" s="45"/>
      <c r="E33" s="40"/>
      <c r="F33" s="47"/>
      <c r="G33" s="2"/>
    </row>
    <row r="34" spans="2:7">
      <c r="B34" s="15"/>
      <c r="C34" s="22" t="s">
        <v>423</v>
      </c>
      <c r="D34" s="46"/>
      <c r="E34" s="40"/>
      <c r="F34" s="47"/>
      <c r="G34" s="2"/>
    </row>
    <row r="35" spans="2:7">
      <c r="B35" s="15"/>
      <c r="C35" s="22" t="s">
        <v>424</v>
      </c>
      <c r="D35" s="46"/>
      <c r="E35" s="40"/>
      <c r="F35" s="47"/>
      <c r="G35" s="2"/>
    </row>
    <row r="36" spans="2:7">
      <c r="B36" s="15"/>
      <c r="C36" s="22" t="s">
        <v>425</v>
      </c>
      <c r="D36" s="46"/>
      <c r="E36" s="40"/>
      <c r="F36" s="47"/>
      <c r="G36" s="2"/>
    </row>
    <row r="37" spans="2:7">
      <c r="B37" s="15"/>
      <c r="C37" s="22" t="s">
        <v>426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95" priority="2">
      <formula>IF(CELL("Zeile",D29)&lt;$D$25+CELL("Zeile",$D$29),1,0)</formula>
    </cfRule>
  </conditionalFormatting>
  <conditionalFormatting sqref="D30:D48">
    <cfRule type="expression" dxfId="94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28" zoomScale="110" zoomScaleNormal="110" workbookViewId="0">
      <selection activeCell="E42" sqref="E42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267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445</v>
      </c>
      <c r="D5" s="58" t="str">
        <f>Netzbetreiber!$D$9</f>
        <v>NBB Netzgesellschaft Berlin-Brandenburg mbH &amp; Co. KG</v>
      </c>
      <c r="H5" s="67"/>
      <c r="I5" s="67"/>
      <c r="J5" s="67"/>
      <c r="K5" s="67"/>
    </row>
    <row r="6" spans="2:15" ht="15" customHeight="1">
      <c r="B6" s="22"/>
      <c r="C6" s="61" t="s">
        <v>444</v>
      </c>
      <c r="D6" s="58" t="str">
        <f>Netzbetreiber!D28</f>
        <v>Berlin, Brandenburg</v>
      </c>
      <c r="E6" s="15"/>
      <c r="H6" s="67"/>
      <c r="I6" s="67"/>
      <c r="J6" s="67"/>
      <c r="K6" s="67"/>
    </row>
    <row r="7" spans="2:15" ht="15" customHeight="1">
      <c r="B7" s="22"/>
      <c r="C7" s="60" t="s">
        <v>487</v>
      </c>
      <c r="D7" s="329" t="str">
        <f>Netzbetreiber!$D$11</f>
        <v>9870008200006</v>
      </c>
      <c r="E7" s="15"/>
      <c r="H7" s="67"/>
      <c r="I7" s="67"/>
      <c r="J7" s="67"/>
      <c r="K7" s="67"/>
    </row>
    <row r="8" spans="2:15" ht="15" customHeight="1">
      <c r="B8" s="22"/>
      <c r="C8" s="56" t="s">
        <v>132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80</v>
      </c>
      <c r="C11" s="5" t="s">
        <v>266</v>
      </c>
      <c r="D11" s="33" t="s">
        <v>258</v>
      </c>
      <c r="E11" s="15"/>
      <c r="H11" s="272" t="s">
        <v>254</v>
      </c>
      <c r="I11" s="272" t="s">
        <v>257</v>
      </c>
      <c r="J11" s="272" t="s">
        <v>258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81</v>
      </c>
      <c r="C13" s="5" t="s">
        <v>611</v>
      </c>
      <c r="D13" s="33" t="s">
        <v>612</v>
      </c>
      <c r="E13" s="15"/>
      <c r="H13" s="272" t="s">
        <v>612</v>
      </c>
      <c r="I13" s="272" t="s">
        <v>613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82</v>
      </c>
      <c r="C15" s="5" t="s">
        <v>430</v>
      </c>
      <c r="D15" s="42" t="s">
        <v>663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429</v>
      </c>
      <c r="D16" s="42" t="s">
        <v>664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83</v>
      </c>
      <c r="C18" s="31" t="s">
        <v>367</v>
      </c>
      <c r="D18" s="49" t="s">
        <v>134</v>
      </c>
      <c r="E18" s="15"/>
      <c r="H18" s="270" t="s">
        <v>255</v>
      </c>
      <c r="I18" s="270" t="s">
        <v>134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71" t="s">
        <v>571</v>
      </c>
      <c r="I19" s="271" t="s">
        <v>488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71" t="s">
        <v>489</v>
      </c>
      <c r="I20" s="271" t="s">
        <v>490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84</v>
      </c>
      <c r="C22" s="8" t="s">
        <v>609</v>
      </c>
      <c r="D22" s="49" t="s">
        <v>606</v>
      </c>
      <c r="E22" s="15"/>
      <c r="H22" s="268" t="s">
        <v>605</v>
      </c>
      <c r="I22" s="268" t="s">
        <v>606</v>
      </c>
      <c r="J22" s="268"/>
      <c r="K22" s="8"/>
      <c r="L22" s="269"/>
    </row>
    <row r="23" spans="2:16" ht="15" customHeight="1">
      <c r="B23" s="7"/>
      <c r="C23" s="8" t="str">
        <f>HLOOKUP(D22,H22:I23,2,0)</f>
        <v xml:space="preserve">Berechnung der Tagesmenge mit: </v>
      </c>
      <c r="D23" s="49"/>
      <c r="E23" s="15"/>
      <c r="H23" s="268" t="s">
        <v>608</v>
      </c>
      <c r="I23" s="8" t="s">
        <v>604</v>
      </c>
      <c r="J23" s="8"/>
      <c r="K23" s="8"/>
      <c r="L23" s="269"/>
    </row>
    <row r="24" spans="2:16" ht="15" customHeight="1">
      <c r="B24" s="22"/>
      <c r="C24" s="24" t="s">
        <v>610</v>
      </c>
      <c r="D24" s="24"/>
      <c r="E24" s="15"/>
      <c r="H24" s="268" t="s">
        <v>607</v>
      </c>
      <c r="I24" s="268" t="s">
        <v>614</v>
      </c>
      <c r="J24" s="8"/>
      <c r="K24" s="8"/>
      <c r="L24" s="271" t="s">
        <v>615</v>
      </c>
      <c r="M24" s="271" t="s">
        <v>617</v>
      </c>
      <c r="N24" s="271" t="s">
        <v>616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369</v>
      </c>
      <c r="C26" s="6" t="s">
        <v>574</v>
      </c>
      <c r="D26" s="42" t="s">
        <v>135</v>
      </c>
      <c r="E26" s="15"/>
      <c r="H26" s="270" t="s">
        <v>133</v>
      </c>
      <c r="I26" s="270" t="s">
        <v>135</v>
      </c>
      <c r="J26" s="268"/>
      <c r="K26" s="268"/>
      <c r="L26" s="269"/>
    </row>
    <row r="27" spans="2:16" ht="15" customHeight="1">
      <c r="B27" s="7"/>
      <c r="C27" s="6" t="s">
        <v>618</v>
      </c>
      <c r="D27" s="42" t="s">
        <v>619</v>
      </c>
      <c r="E27" s="15"/>
      <c r="H27" s="298" t="s">
        <v>619</v>
      </c>
      <c r="I27" s="270" t="s">
        <v>620</v>
      </c>
      <c r="J27" s="270" t="s">
        <v>621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622</v>
      </c>
      <c r="I28" s="271" t="s">
        <v>623</v>
      </c>
      <c r="J28" s="271" t="s">
        <v>624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625</v>
      </c>
      <c r="I29" s="271" t="s">
        <v>626</v>
      </c>
      <c r="J29" s="271" t="s">
        <v>627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493</v>
      </c>
      <c r="C31" s="6" t="s">
        <v>573</v>
      </c>
      <c r="D31" s="42" t="s">
        <v>135</v>
      </c>
      <c r="E31" s="15"/>
      <c r="H31" s="270" t="s">
        <v>133</v>
      </c>
      <c r="I31" s="270" t="s">
        <v>135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628</v>
      </c>
      <c r="I32" s="271" t="s">
        <v>629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630</v>
      </c>
      <c r="I33" s="268" t="s">
        <v>625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545</v>
      </c>
      <c r="C35" s="24" t="s">
        <v>495</v>
      </c>
      <c r="D35" s="342">
        <v>7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546</v>
      </c>
      <c r="C37" s="5" t="s">
        <v>364</v>
      </c>
      <c r="D37" s="34">
        <v>2000000</v>
      </c>
      <c r="E37" s="15" t="s">
        <v>505</v>
      </c>
      <c r="I37" s="268"/>
      <c r="J37" s="268"/>
      <c r="K37" s="268"/>
      <c r="L37" s="268"/>
      <c r="M37" s="269"/>
    </row>
    <row r="38" spans="2:39" customFormat="1" ht="15" customHeight="1">
      <c r="C38" s="8" t="s">
        <v>491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547</v>
      </c>
      <c r="C40" s="5" t="s">
        <v>365</v>
      </c>
      <c r="D40" s="36"/>
      <c r="E40" s="15" t="s">
        <v>537</v>
      </c>
      <c r="H40" s="67"/>
      <c r="I40" s="67"/>
      <c r="J40" s="67"/>
      <c r="K40" s="67"/>
    </row>
    <row r="41" spans="2:39" ht="15" customHeight="1">
      <c r="C41" s="8" t="s">
        <v>492</v>
      </c>
    </row>
    <row r="42" spans="2:39" ht="15" customHeight="1">
      <c r="B42" s="7"/>
      <c r="C42" s="3"/>
    </row>
    <row r="43" spans="2:39" ht="15" customHeight="1">
      <c r="B43" s="7"/>
      <c r="C43" s="3" t="s">
        <v>536</v>
      </c>
    </row>
    <row r="44" spans="2:39" ht="18" customHeight="1">
      <c r="C44" s="3" t="s">
        <v>538</v>
      </c>
    </row>
    <row r="45" spans="2:39" ht="18" customHeight="1">
      <c r="C45" s="3"/>
    </row>
    <row r="46" spans="2:39" ht="15" customHeight="1">
      <c r="B46" s="22" t="s">
        <v>548</v>
      </c>
      <c r="C46" s="60" t="s">
        <v>572</v>
      </c>
      <c r="D46" s="42">
        <v>3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>
        <f t="shared" ref="I47:V47" si="0">IF(I46&lt;=$D$46,I46,"")</f>
        <v>2</v>
      </c>
      <c r="J47" s="13">
        <f t="shared" si="0"/>
        <v>3</v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582</v>
      </c>
      <c r="D48" s="45" t="s">
        <v>659</v>
      </c>
    </row>
    <row r="49" spans="3:4" ht="18" customHeight="1">
      <c r="C49" s="22" t="s">
        <v>583</v>
      </c>
      <c r="D49" s="45" t="s">
        <v>660</v>
      </c>
    </row>
    <row r="50" spans="3:4" ht="18" customHeight="1">
      <c r="C50" s="22" t="s">
        <v>584</v>
      </c>
      <c r="D50" s="45" t="s">
        <v>661</v>
      </c>
    </row>
    <row r="51" spans="3:4" ht="18" customHeight="1">
      <c r="C51" s="22" t="s">
        <v>585</v>
      </c>
      <c r="D51" s="45"/>
    </row>
    <row r="52" spans="3:4" ht="18" customHeight="1">
      <c r="C52" s="22" t="s">
        <v>586</v>
      </c>
      <c r="D52" s="45"/>
    </row>
    <row r="53" spans="3:4" ht="18" customHeight="1">
      <c r="C53" s="22" t="s">
        <v>587</v>
      </c>
      <c r="D53" s="45"/>
    </row>
    <row r="54" spans="3:4" ht="18" customHeight="1">
      <c r="C54" s="22" t="s">
        <v>588</v>
      </c>
      <c r="D54" s="45"/>
    </row>
    <row r="55" spans="3:4" ht="18" customHeight="1">
      <c r="C55" s="22" t="s">
        <v>589</v>
      </c>
      <c r="D55" s="45"/>
    </row>
    <row r="56" spans="3:4" ht="18" customHeight="1">
      <c r="C56" s="22" t="s">
        <v>590</v>
      </c>
      <c r="D56" s="45"/>
    </row>
    <row r="57" spans="3:4" ht="18" customHeight="1">
      <c r="C57" s="22" t="s">
        <v>591</v>
      </c>
      <c r="D57" s="45"/>
    </row>
    <row r="58" spans="3:4" ht="18" customHeight="1">
      <c r="C58" s="22" t="s">
        <v>592</v>
      </c>
      <c r="D58" s="45"/>
    </row>
    <row r="59" spans="3:4" ht="18" customHeight="1">
      <c r="C59" s="22" t="s">
        <v>593</v>
      </c>
      <c r="D59" s="45"/>
    </row>
    <row r="60" spans="3:4" ht="18" customHeight="1">
      <c r="C60" s="22" t="s">
        <v>594</v>
      </c>
      <c r="D60" s="45"/>
    </row>
    <row r="61" spans="3:4" ht="18" customHeight="1">
      <c r="C61" s="22" t="s">
        <v>595</v>
      </c>
      <c r="D61" s="45"/>
    </row>
    <row r="62" spans="3:4" ht="18" customHeight="1">
      <c r="C62" s="22" t="s">
        <v>596</v>
      </c>
      <c r="D62" s="45"/>
    </row>
  </sheetData>
  <conditionalFormatting sqref="D15">
    <cfRule type="expression" dxfId="93" priority="21">
      <formula>IF($D$11="Gaspool",1,0)</formula>
    </cfRule>
  </conditionalFormatting>
  <conditionalFormatting sqref="D16">
    <cfRule type="expression" dxfId="92" priority="18">
      <formula>IF($D$11="NCG",1,0)</formula>
    </cfRule>
  </conditionalFormatting>
  <conditionalFormatting sqref="D48:D62">
    <cfRule type="expression" dxfId="91" priority="17">
      <formula>IF(CELL("Zeile",D48)&lt;$D$46+CELL("Zeile",$D$48),1,0)</formula>
    </cfRule>
  </conditionalFormatting>
  <conditionalFormatting sqref="D49:D62">
    <cfRule type="expression" dxfId="90" priority="16">
      <formula>IF(CELL(D49)&lt;$D$36+27,1,0)</formula>
    </cfRule>
  </conditionalFormatting>
  <conditionalFormatting sqref="D23">
    <cfRule type="expression" dxfId="89" priority="15">
      <formula>IF($D$22=$H$22,1,0)</formula>
    </cfRule>
  </conditionalFormatting>
  <conditionalFormatting sqref="D31">
    <cfRule type="expression" dxfId="88" priority="4">
      <formula>IF($D$18="synthetisch",1,0)</formula>
    </cfRule>
  </conditionalFormatting>
  <conditionalFormatting sqref="D28">
    <cfRule type="expression" dxfId="87" priority="2">
      <formula>IF(AND($D$27=$I$27,$D$26=$H$26),1,0)</formula>
    </cfRule>
  </conditionalFormatting>
  <conditionalFormatting sqref="D26:D28">
    <cfRule type="expression" dxfId="86" priority="5">
      <formula>IF($D$18="analytisch",1,0)</formula>
    </cfRule>
  </conditionalFormatting>
  <conditionalFormatting sqref="D27">
    <cfRule type="expression" dxfId="85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10" zoomScale="70" zoomScaleNormal="70" workbookViewId="0">
      <selection activeCell="J29" sqref="J29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540</v>
      </c>
    </row>
    <row r="3" spans="2:56" ht="15" customHeight="1">
      <c r="B3" s="171"/>
    </row>
    <row r="4" spans="2:56">
      <c r="B4" s="130"/>
      <c r="C4" s="56" t="s">
        <v>445</v>
      </c>
      <c r="D4" s="57"/>
      <c r="E4" s="331" t="str">
        <f>Netzbetreiber!D9</f>
        <v>NBB Netzgesellschaft Berlin-Brandenburg mbH &amp; Co. KG</v>
      </c>
      <c r="F4" s="331"/>
      <c r="G4" s="331"/>
      <c r="M4" s="130"/>
      <c r="N4" s="130"/>
      <c r="O4" s="130"/>
    </row>
    <row r="5" spans="2:56">
      <c r="B5" s="130"/>
      <c r="C5" s="56" t="s">
        <v>444</v>
      </c>
      <c r="D5" s="57"/>
      <c r="E5" s="58" t="str">
        <f>Netzbetreiber!D28</f>
        <v>Berlin, Brandenburg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487</v>
      </c>
      <c r="D6" s="57"/>
      <c r="E6" s="330" t="str">
        <f>Netzbetreiber!D11</f>
        <v>9870008200006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132</v>
      </c>
      <c r="D7" s="57"/>
      <c r="E7" s="50">
        <f>Netzbetreiber!D6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497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519</v>
      </c>
      <c r="D9" s="130"/>
      <c r="E9" s="130"/>
      <c r="F9" s="154">
        <f>'SLP-Verfahren'!D46</f>
        <v>3</v>
      </c>
      <c r="H9" s="172" t="s">
        <v>597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581</v>
      </c>
      <c r="D10" s="130"/>
      <c r="E10" s="130"/>
      <c r="F10" s="49">
        <v>1</v>
      </c>
      <c r="G10" s="57"/>
      <c r="H10" s="172" t="s">
        <v>598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599</v>
      </c>
      <c r="D11" s="130"/>
      <c r="E11" s="130"/>
      <c r="F11" s="334" t="str">
        <f>INDEX('SLP-Verfahren'!D48:D62,'SLP-Temp-Gebiet Berlin'!F10)</f>
        <v xml:space="preserve"> Berlin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580</v>
      </c>
      <c r="D13" s="343"/>
      <c r="E13" s="343"/>
      <c r="F13" s="182" t="s">
        <v>544</v>
      </c>
      <c r="G13" s="130" t="s">
        <v>542</v>
      </c>
      <c r="H13" s="262" t="s">
        <v>559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448</v>
      </c>
      <c r="D14" s="344"/>
      <c r="E14" s="89" t="s">
        <v>449</v>
      </c>
      <c r="F14" s="263" t="s">
        <v>84</v>
      </c>
      <c r="G14" s="264" t="s">
        <v>568</v>
      </c>
      <c r="H14" s="51">
        <v>0</v>
      </c>
      <c r="I14" s="57"/>
      <c r="J14" s="130"/>
      <c r="K14" s="130"/>
      <c r="L14" s="130"/>
      <c r="M14" s="130"/>
      <c r="N14" s="130"/>
      <c r="O14" s="333" t="s">
        <v>647</v>
      </c>
      <c r="R14" s="208" t="s">
        <v>560</v>
      </c>
      <c r="S14" s="208" t="s">
        <v>561</v>
      </c>
      <c r="T14" s="208" t="s">
        <v>562</v>
      </c>
      <c r="U14" s="208" t="s">
        <v>563</v>
      </c>
      <c r="V14" s="208" t="s">
        <v>543</v>
      </c>
      <c r="W14" s="208" t="s">
        <v>564</v>
      </c>
      <c r="X14" s="208" t="s">
        <v>565</v>
      </c>
      <c r="Y14" s="208" t="s">
        <v>566</v>
      </c>
      <c r="Z14" s="208" t="s">
        <v>567</v>
      </c>
      <c r="AA14" s="208" t="s">
        <v>568</v>
      </c>
      <c r="AB14" s="208" t="s">
        <v>569</v>
      </c>
      <c r="AC14" s="208" t="s">
        <v>570</v>
      </c>
    </row>
    <row r="15" spans="2:56" ht="19.5" customHeight="1">
      <c r="B15" s="130"/>
      <c r="C15" s="344" t="s">
        <v>386</v>
      </c>
      <c r="D15" s="344"/>
      <c r="E15" s="89" t="s">
        <v>449</v>
      </c>
      <c r="F15" s="263" t="s">
        <v>70</v>
      </c>
      <c r="G15" s="264" t="s">
        <v>562</v>
      </c>
      <c r="H15" s="51">
        <v>0</v>
      </c>
      <c r="I15" s="57"/>
      <c r="J15" s="130"/>
      <c r="K15" s="130"/>
      <c r="L15" s="130"/>
      <c r="M15" s="130"/>
      <c r="N15" s="130"/>
      <c r="O15" s="161" t="s">
        <v>665</v>
      </c>
      <c r="R15" s="261" t="s">
        <v>70</v>
      </c>
      <c r="S15" s="261" t="s">
        <v>71</v>
      </c>
      <c r="T15" s="261" t="s">
        <v>72</v>
      </c>
      <c r="U15" s="261" t="s">
        <v>73</v>
      </c>
      <c r="V15" s="261" t="s">
        <v>74</v>
      </c>
      <c r="W15" s="261" t="s">
        <v>75</v>
      </c>
      <c r="X15" s="261" t="s">
        <v>76</v>
      </c>
      <c r="Y15" s="261" t="s">
        <v>77</v>
      </c>
      <c r="Z15" s="261" t="s">
        <v>78</v>
      </c>
      <c r="AA15" s="261" t="s">
        <v>79</v>
      </c>
      <c r="AB15" s="261" t="s">
        <v>80</v>
      </c>
      <c r="AC15" s="261" t="s">
        <v>81</v>
      </c>
      <c r="AD15" s="261" t="s">
        <v>82</v>
      </c>
      <c r="AE15" s="261" t="s">
        <v>83</v>
      </c>
      <c r="AF15" s="261" t="s">
        <v>84</v>
      </c>
      <c r="AG15" s="261" t="s">
        <v>369</v>
      </c>
      <c r="AH15" s="261" t="s">
        <v>493</v>
      </c>
      <c r="AI15" s="261" t="s">
        <v>545</v>
      </c>
      <c r="AJ15" s="261" t="s">
        <v>546</v>
      </c>
      <c r="AK15" s="261" t="s">
        <v>547</v>
      </c>
      <c r="AL15" s="261" t="s">
        <v>548</v>
      </c>
      <c r="AM15" s="261" t="s">
        <v>549</v>
      </c>
      <c r="AN15" s="261" t="s">
        <v>550</v>
      </c>
      <c r="AO15" s="261" t="s">
        <v>551</v>
      </c>
      <c r="AP15" s="261" t="s">
        <v>552</v>
      </c>
      <c r="AQ15" s="261" t="s">
        <v>553</v>
      </c>
      <c r="AR15" s="261" t="s">
        <v>554</v>
      </c>
      <c r="AS15" s="261" t="s">
        <v>555</v>
      </c>
      <c r="AT15" s="261" t="s">
        <v>556</v>
      </c>
      <c r="AU15" s="261" t="s">
        <v>557</v>
      </c>
      <c r="AV15" s="261" t="s">
        <v>558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514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520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515</v>
      </c>
      <c r="D20" s="179" t="s">
        <v>511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522</v>
      </c>
      <c r="D21" s="153" t="s">
        <v>513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533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144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136</v>
      </c>
      <c r="D23" s="187"/>
      <c r="E23" s="156" t="s">
        <v>501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4" t="s">
        <v>141</v>
      </c>
      <c r="Q23" s="210"/>
      <c r="R23" s="67" t="s">
        <v>138</v>
      </c>
      <c r="S23" s="67" t="s">
        <v>501</v>
      </c>
      <c r="T23" s="289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517</v>
      </c>
      <c r="D24" s="187"/>
      <c r="E24" s="156" t="s">
        <v>662</v>
      </c>
      <c r="F24" s="156" t="s">
        <v>578</v>
      </c>
      <c r="G24" s="156"/>
      <c r="H24" s="156"/>
      <c r="I24" s="156"/>
      <c r="J24" s="156"/>
      <c r="K24" s="156"/>
      <c r="L24" s="156"/>
      <c r="M24" s="156"/>
      <c r="N24" s="156"/>
      <c r="O24" s="184" t="s">
        <v>518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512</v>
      </c>
      <c r="D25" s="187"/>
      <c r="E25" s="160">
        <v>10381</v>
      </c>
      <c r="F25" s="160" t="s">
        <v>362</v>
      </c>
      <c r="G25" s="160"/>
      <c r="H25" s="160"/>
      <c r="I25" s="160"/>
      <c r="J25" s="160"/>
      <c r="K25" s="160"/>
      <c r="L25" s="160"/>
      <c r="M25" s="160"/>
      <c r="N25" s="160"/>
      <c r="O25" s="184" t="s">
        <v>142</v>
      </c>
      <c r="Q25" s="210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140</v>
      </c>
      <c r="D26" s="187"/>
      <c r="E26" s="156" t="s">
        <v>502</v>
      </c>
      <c r="F26" s="156" t="s">
        <v>502</v>
      </c>
      <c r="G26" s="156"/>
      <c r="H26" s="156"/>
      <c r="I26" s="156"/>
      <c r="J26" s="156"/>
      <c r="K26" s="156"/>
      <c r="L26" s="156"/>
      <c r="M26" s="156"/>
      <c r="N26" s="156"/>
      <c r="O26" s="184" t="s">
        <v>141</v>
      </c>
      <c r="Q26" s="210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516</v>
      </c>
      <c r="D28" s="130"/>
      <c r="E28" s="130"/>
      <c r="F28" s="49">
        <v>1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0</v>
      </c>
      <c r="G29" s="177">
        <f t="shared" si="2"/>
        <v>0</v>
      </c>
      <c r="H29" s="177">
        <f t="shared" si="2"/>
        <v>0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139</v>
      </c>
      <c r="D30" s="179" t="s">
        <v>253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143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523</v>
      </c>
      <c r="D31" s="185" t="s">
        <v>252</v>
      </c>
      <c r="E31" s="280" t="e">
        <f>1-SUMPRODUCT(F29:N29,F31:N31)</f>
        <v>#DIV/0!</v>
      </c>
      <c r="F31" s="280" t="e">
        <f>ROUND(F32/$D$32,4)</f>
        <v>#DIV/0!</v>
      </c>
      <c r="G31" s="280" t="e">
        <f t="shared" ref="G31:N31" si="3">ROUND(G32/$D$32,4)</f>
        <v>#DIV/0!</v>
      </c>
      <c r="H31" s="280" t="e">
        <f t="shared" si="3"/>
        <v>#DIV/0!</v>
      </c>
      <c r="I31" s="280" t="e">
        <f t="shared" si="3"/>
        <v>#DIV/0!</v>
      </c>
      <c r="J31" s="280" t="e">
        <f t="shared" si="3"/>
        <v>#DIV/0!</v>
      </c>
      <c r="K31" s="280" t="e">
        <f t="shared" si="3"/>
        <v>#DIV/0!</v>
      </c>
      <c r="L31" s="280" t="e">
        <f t="shared" si="3"/>
        <v>#DIV/0!</v>
      </c>
      <c r="M31" s="280" t="e">
        <f t="shared" si="3"/>
        <v>#DIV/0!</v>
      </c>
      <c r="N31" s="280" t="e">
        <f t="shared" si="3"/>
        <v>#DIV/0!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529</v>
      </c>
      <c r="D32" s="286">
        <f>SUMPRODUCT(E32:N32,E29:N29)</f>
        <v>0</v>
      </c>
      <c r="E32" s="281"/>
      <c r="F32" s="281"/>
      <c r="G32" s="281"/>
      <c r="H32" s="281"/>
      <c r="I32" s="155"/>
      <c r="J32" s="155"/>
      <c r="K32" s="155"/>
      <c r="L32" s="155"/>
      <c r="M32" s="155"/>
      <c r="N32" s="155"/>
      <c r="O32" s="184" t="s">
        <v>144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360</v>
      </c>
      <c r="D33" s="153" t="s">
        <v>359</v>
      </c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84" t="s">
        <v>141</v>
      </c>
      <c r="Q33" s="210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2"/>
      <c r="C34" s="186" t="s">
        <v>451</v>
      </c>
      <c r="D34" s="153" t="s">
        <v>450</v>
      </c>
      <c r="E34" s="156"/>
      <c r="F34" s="156"/>
      <c r="G34" s="156"/>
      <c r="H34" s="156"/>
      <c r="I34" s="162"/>
      <c r="J34" s="162"/>
      <c r="K34" s="162"/>
      <c r="L34" s="162"/>
      <c r="M34" s="162"/>
      <c r="N34" s="162"/>
      <c r="O34" s="184" t="s">
        <v>141</v>
      </c>
      <c r="Q34" s="210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601</v>
      </c>
      <c r="D35" s="153" t="s">
        <v>602</v>
      </c>
      <c r="E35" s="156"/>
      <c r="F35" s="156"/>
      <c r="G35" s="156"/>
      <c r="H35" s="156"/>
      <c r="I35" s="156" t="s">
        <v>600</v>
      </c>
      <c r="J35" s="156" t="s">
        <v>600</v>
      </c>
      <c r="K35" s="156" t="s">
        <v>600</v>
      </c>
      <c r="L35" s="156" t="s">
        <v>600</v>
      </c>
      <c r="M35" s="156" t="s">
        <v>600</v>
      </c>
      <c r="N35" s="156" t="s">
        <v>600</v>
      </c>
      <c r="O35" s="184" t="s">
        <v>141</v>
      </c>
      <c r="Q35" s="210"/>
      <c r="R35" s="67" t="s">
        <v>600</v>
      </c>
      <c r="S35" s="67" t="s">
        <v>603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443</v>
      </c>
      <c r="D36" s="119" t="s">
        <v>534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84" t="s">
        <v>141</v>
      </c>
      <c r="Q36" s="210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268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348</v>
      </c>
      <c r="D39" s="197"/>
      <c r="E39" s="197" t="s">
        <v>527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528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521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525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526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531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532</v>
      </c>
      <c r="D46" s="200" t="s">
        <v>530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361</v>
      </c>
      <c r="K46" s="197"/>
      <c r="L46" s="197"/>
      <c r="M46" s="197"/>
      <c r="N46" s="197"/>
      <c r="O46" s="198"/>
    </row>
    <row r="47" spans="2:28">
      <c r="B47" s="192"/>
      <c r="C47" s="199" t="s">
        <v>347</v>
      </c>
      <c r="D47" s="200" t="s">
        <v>530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361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575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539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515</v>
      </c>
      <c r="D54" s="179" t="s">
        <v>511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143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522</v>
      </c>
      <c r="D55" s="153" t="s">
        <v>513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533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144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136</v>
      </c>
      <c r="D57" s="187"/>
      <c r="E57" s="156" t="str">
        <f>E23</f>
        <v>MeteoGroup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141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517</v>
      </c>
      <c r="D58" s="187"/>
      <c r="E58" s="156" t="str">
        <f>E24</f>
        <v>FU-Berlin Dahlem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518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512</v>
      </c>
      <c r="D59" s="187"/>
      <c r="E59" s="160">
        <f>E25</f>
        <v>10381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142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140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30"/>
      <c r="E62" s="130"/>
      <c r="F62" s="157">
        <f>F28</f>
        <v>1</v>
      </c>
    </row>
    <row r="63" spans="2:28" ht="15" customHeight="1">
      <c r="E63" s="177">
        <f>IF(E64&gt;$F$62,0,1)</f>
        <v>1</v>
      </c>
      <c r="F63" s="177">
        <f t="shared" ref="F63:N63" si="11">IF(F64&gt;$F$62,0,1)</f>
        <v>0</v>
      </c>
      <c r="G63" s="177">
        <f t="shared" si="11"/>
        <v>0</v>
      </c>
      <c r="H63" s="177">
        <f t="shared" si="11"/>
        <v>0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139</v>
      </c>
      <c r="D64" s="179" t="s">
        <v>253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143</v>
      </c>
    </row>
    <row r="65" spans="2:15">
      <c r="B65" s="182"/>
      <c r="C65" s="183" t="s">
        <v>523</v>
      </c>
      <c r="D65" s="185" t="s">
        <v>252</v>
      </c>
      <c r="E65" s="280" t="e">
        <f>1-SUMPRODUCT(F63:N63,F65:N65)</f>
        <v>#DIV/0!</v>
      </c>
      <c r="F65" s="280" t="e">
        <f>ROUND(F66/$D$66,4)</f>
        <v>#DIV/0!</v>
      </c>
      <c r="G65" s="280" t="e">
        <f t="shared" ref="G65:N65" si="12">ROUND(G66/$D$66,4)</f>
        <v>#DIV/0!</v>
      </c>
      <c r="H65" s="280" t="e">
        <f t="shared" si="12"/>
        <v>#DIV/0!</v>
      </c>
      <c r="I65" s="280" t="e">
        <f t="shared" si="12"/>
        <v>#DIV/0!</v>
      </c>
      <c r="J65" s="280" t="e">
        <f t="shared" si="12"/>
        <v>#DIV/0!</v>
      </c>
      <c r="K65" s="280" t="e">
        <f t="shared" si="12"/>
        <v>#DIV/0!</v>
      </c>
      <c r="L65" s="280" t="e">
        <f t="shared" si="12"/>
        <v>#DIV/0!</v>
      </c>
      <c r="M65" s="280" t="e">
        <f t="shared" si="12"/>
        <v>#DIV/0!</v>
      </c>
      <c r="N65" s="280" t="e">
        <f t="shared" si="12"/>
        <v>#DIV/0!</v>
      </c>
      <c r="O65" s="184"/>
    </row>
    <row r="66" spans="2:15">
      <c r="B66" s="182"/>
      <c r="C66" s="183" t="s">
        <v>529</v>
      </c>
      <c r="D66" s="185">
        <f>SUMPRODUCT(E66:N66,E63:N63)</f>
        <v>0</v>
      </c>
      <c r="E66" s="288"/>
      <c r="F66" s="288"/>
      <c r="G66" s="288"/>
      <c r="H66" s="288"/>
      <c r="I66" s="288">
        <f t="shared" ref="I66:N66" si="13">I32</f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144</v>
      </c>
    </row>
    <row r="67" spans="2:15">
      <c r="B67" s="182"/>
      <c r="C67" s="186" t="s">
        <v>360</v>
      </c>
      <c r="D67" s="153" t="s">
        <v>359</v>
      </c>
      <c r="E67" s="156"/>
      <c r="F67" s="156"/>
      <c r="G67" s="156"/>
      <c r="H67" s="156"/>
      <c r="I67" s="156">
        <f t="shared" ref="I67:N67" si="14">I33</f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141</v>
      </c>
    </row>
    <row r="68" spans="2:15">
      <c r="B68" s="182"/>
      <c r="C68" s="186" t="s">
        <v>451</v>
      </c>
      <c r="D68" s="153" t="s">
        <v>450</v>
      </c>
      <c r="E68" s="159"/>
      <c r="F68" s="159"/>
      <c r="G68" s="159"/>
      <c r="H68" s="159"/>
      <c r="I68" s="162">
        <f t="shared" ref="I68:N68" si="15">I34</f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141</v>
      </c>
    </row>
    <row r="69" spans="2:15">
      <c r="B69" s="182"/>
      <c r="C69" s="186" t="s">
        <v>601</v>
      </c>
      <c r="D69" s="153" t="s">
        <v>602</v>
      </c>
      <c r="E69" s="159"/>
      <c r="F69" s="159"/>
      <c r="G69" s="159"/>
      <c r="H69" s="159"/>
      <c r="I69" s="162" t="str">
        <f t="shared" ref="I69:N69" si="16">I35</f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141</v>
      </c>
    </row>
    <row r="70" spans="2:15">
      <c r="B70" s="182"/>
      <c r="C70" s="191" t="s">
        <v>443</v>
      </c>
      <c r="D70" s="119" t="s">
        <v>534</v>
      </c>
      <c r="E70" s="163"/>
      <c r="F70" s="163"/>
      <c r="G70" s="163"/>
      <c r="H70" s="163"/>
      <c r="I70" s="163">
        <f t="shared" ref="I70:N70" si="17">I36</f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141</v>
      </c>
    </row>
    <row r="71" spans="2:15"/>
    <row r="72" spans="2:15" ht="15.75" customHeight="1">
      <c r="C72" s="345" t="s">
        <v>576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83" priority="28">
      <formula>IF(E$20&lt;=$F$18,1,0)</formula>
    </cfRule>
  </conditionalFormatting>
  <conditionalFormatting sqref="E32:N36">
    <cfRule type="expression" dxfId="82" priority="27">
      <formula>IF(E$30&lt;=$F$28,1,0)</formula>
    </cfRule>
  </conditionalFormatting>
  <conditionalFormatting sqref="E26:F26">
    <cfRule type="expression" dxfId="81" priority="26">
      <formula>IF(E$20&lt;=$F$18,1,0)</formula>
    </cfRule>
  </conditionalFormatting>
  <conditionalFormatting sqref="E26:N26">
    <cfRule type="expression" dxfId="80" priority="25">
      <formula>IF(E$20&lt;=$F$18,1,0)</formula>
    </cfRule>
  </conditionalFormatting>
  <conditionalFormatting sqref="E56:N59">
    <cfRule type="expression" dxfId="79" priority="22">
      <formula>IF(E$54&lt;=$F$52,1,0)</formula>
    </cfRule>
  </conditionalFormatting>
  <conditionalFormatting sqref="E60:N60">
    <cfRule type="expression" dxfId="78" priority="21">
      <formula>IF(E$54&lt;=$F$52,1,0)</formula>
    </cfRule>
  </conditionalFormatting>
  <conditionalFormatting sqref="E66:N68">
    <cfRule type="expression" dxfId="77" priority="15">
      <formula>IF(E$64&lt;=$F$62,1,0)</formula>
    </cfRule>
  </conditionalFormatting>
  <conditionalFormatting sqref="E65:N68 E70:N70">
    <cfRule type="expression" dxfId="76" priority="13">
      <formula>IF(E$64&gt;$F$62,1,0)</formula>
    </cfRule>
  </conditionalFormatting>
  <conditionalFormatting sqref="E56:N60">
    <cfRule type="expression" dxfId="75" priority="12">
      <formula>IF(E$54&gt;$F$52,1,0)</formula>
    </cfRule>
  </conditionalFormatting>
  <conditionalFormatting sqref="E21:N26">
    <cfRule type="expression" dxfId="74" priority="11">
      <formula>IF(E$20&gt;$F$18,1,0)</formula>
    </cfRule>
  </conditionalFormatting>
  <conditionalFormatting sqref="E32:N36">
    <cfRule type="expression" dxfId="73" priority="10">
      <formula>IF(E$30&gt;$F$28,1,0)</formula>
    </cfRule>
  </conditionalFormatting>
  <conditionalFormatting sqref="H11 H8:H9">
    <cfRule type="expression" dxfId="72" priority="9">
      <formula>IF($F$9=1,1,0)</formula>
    </cfRule>
  </conditionalFormatting>
  <conditionalFormatting sqref="E55:N55">
    <cfRule type="expression" dxfId="71" priority="8">
      <formula>IF(E$54&gt;$F$52,1,0)</formula>
    </cfRule>
  </conditionalFormatting>
  <conditionalFormatting sqref="E31:N31">
    <cfRule type="expression" dxfId="70" priority="7">
      <formula>IF(E$30&gt;$F$28,1,0)</formula>
    </cfRule>
  </conditionalFormatting>
  <conditionalFormatting sqref="E70:N70">
    <cfRule type="expression" dxfId="69" priority="6">
      <formula>IF(E$64&lt;=$F$62,1,0)</formula>
    </cfRule>
  </conditionalFormatting>
  <conditionalFormatting sqref="H10">
    <cfRule type="expression" dxfId="68" priority="5">
      <formula>IF($F$9=1,1,0)</formula>
    </cfRule>
  </conditionalFormatting>
  <conditionalFormatting sqref="E69:N69">
    <cfRule type="expression" dxfId="67" priority="2">
      <formula>IF(E$64&lt;=$F$62,1,0)</formula>
    </cfRule>
  </conditionalFormatting>
  <conditionalFormatting sqref="E69:N69">
    <cfRule type="expression" dxfId="66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I66:N68 I36:N36 E26:N26 E56:N60 E22:F22 I22:N22 F52 F62 G24:N24 I70:N70 I32:N34 I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540</v>
      </c>
    </row>
    <row r="3" spans="2:56" ht="15" customHeight="1">
      <c r="B3" s="171"/>
    </row>
    <row r="4" spans="2:56">
      <c r="B4" s="130"/>
      <c r="C4" s="56" t="s">
        <v>445</v>
      </c>
      <c r="D4" s="57"/>
      <c r="E4" s="331" t="str">
        <f>Netzbetreiber!$D$9</f>
        <v>NBB Netzgesellschaft Berlin-Brandenburg mbH &amp; Co. KG</v>
      </c>
      <c r="F4" s="130"/>
      <c r="M4" s="130"/>
      <c r="N4" s="130"/>
      <c r="O4" s="130"/>
    </row>
    <row r="5" spans="2:56">
      <c r="B5" s="130"/>
      <c r="C5" s="56" t="s">
        <v>444</v>
      </c>
      <c r="D5" s="57"/>
      <c r="E5" s="58" t="str">
        <f>Netzbetreiber!$D$28</f>
        <v>Berlin, Brandenburg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487</v>
      </c>
      <c r="D6" s="57"/>
      <c r="E6" s="330" t="str">
        <f>Netzbetreiber!$D$11</f>
        <v>9870008200006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132</v>
      </c>
      <c r="D7" s="57"/>
      <c r="E7" s="50">
        <f>Netzbetreiber!$D$6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497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519</v>
      </c>
      <c r="D9" s="130"/>
      <c r="E9" s="130"/>
      <c r="F9" s="154">
        <f>'SLP-Verfahren'!D46</f>
        <v>3</v>
      </c>
      <c r="H9" s="172" t="s">
        <v>597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581</v>
      </c>
      <c r="D10" s="130"/>
      <c r="E10" s="130"/>
      <c r="F10" s="49">
        <v>2</v>
      </c>
      <c r="G10" s="57"/>
      <c r="H10" s="172" t="s">
        <v>598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599</v>
      </c>
      <c r="D11" s="130"/>
      <c r="E11" s="130"/>
      <c r="F11" s="334" t="str">
        <f>INDEX('SLP-Verfahren'!D48:D62,'SLP-Temp-Gebiet #02'!F10)</f>
        <v>Brandenburg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580</v>
      </c>
      <c r="D13" s="343"/>
      <c r="E13" s="343"/>
      <c r="F13" s="182" t="s">
        <v>544</v>
      </c>
      <c r="G13" s="130" t="s">
        <v>542</v>
      </c>
      <c r="H13" s="262" t="s">
        <v>559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448</v>
      </c>
      <c r="D14" s="344"/>
      <c r="E14" s="89" t="s">
        <v>449</v>
      </c>
      <c r="F14" s="263" t="s">
        <v>84</v>
      </c>
      <c r="G14" s="264" t="s">
        <v>568</v>
      </c>
      <c r="H14" s="51">
        <v>0</v>
      </c>
      <c r="I14" s="57"/>
      <c r="J14" s="130"/>
      <c r="K14" s="130"/>
      <c r="L14" s="130"/>
      <c r="M14" s="130"/>
      <c r="N14" s="130"/>
      <c r="O14" s="333" t="s">
        <v>647</v>
      </c>
      <c r="R14" s="208" t="s">
        <v>560</v>
      </c>
      <c r="S14" s="208" t="s">
        <v>561</v>
      </c>
      <c r="T14" s="208" t="s">
        <v>562</v>
      </c>
      <c r="U14" s="208" t="s">
        <v>563</v>
      </c>
      <c r="V14" s="208" t="s">
        <v>543</v>
      </c>
      <c r="W14" s="208" t="s">
        <v>564</v>
      </c>
      <c r="X14" s="208" t="s">
        <v>565</v>
      </c>
      <c r="Y14" s="208" t="s">
        <v>566</v>
      </c>
      <c r="Z14" s="208" t="s">
        <v>567</v>
      </c>
      <c r="AA14" s="208" t="s">
        <v>568</v>
      </c>
      <c r="AB14" s="208" t="s">
        <v>569</v>
      </c>
      <c r="AC14" s="208" t="s">
        <v>570</v>
      </c>
    </row>
    <row r="15" spans="2:56" ht="19.5" customHeight="1">
      <c r="B15" s="130"/>
      <c r="C15" s="344" t="s">
        <v>386</v>
      </c>
      <c r="D15" s="344"/>
      <c r="E15" s="89" t="s">
        <v>449</v>
      </c>
      <c r="F15" s="263" t="s">
        <v>70</v>
      </c>
      <c r="G15" s="264" t="s">
        <v>562</v>
      </c>
      <c r="H15" s="51">
        <v>0</v>
      </c>
      <c r="I15" s="57"/>
      <c r="J15" s="130"/>
      <c r="K15" s="130"/>
      <c r="L15" s="130"/>
      <c r="M15" s="130"/>
      <c r="N15" s="130"/>
      <c r="O15" s="161" t="s">
        <v>524</v>
      </c>
      <c r="R15" s="261" t="s">
        <v>70</v>
      </c>
      <c r="S15" s="261" t="s">
        <v>71</v>
      </c>
      <c r="T15" s="261" t="s">
        <v>72</v>
      </c>
      <c r="U15" s="261" t="s">
        <v>73</v>
      </c>
      <c r="V15" s="261" t="s">
        <v>74</v>
      </c>
      <c r="W15" s="261" t="s">
        <v>75</v>
      </c>
      <c r="X15" s="261" t="s">
        <v>76</v>
      </c>
      <c r="Y15" s="261" t="s">
        <v>77</v>
      </c>
      <c r="Z15" s="261" t="s">
        <v>78</v>
      </c>
      <c r="AA15" s="261" t="s">
        <v>79</v>
      </c>
      <c r="AB15" s="261" t="s">
        <v>80</v>
      </c>
      <c r="AC15" s="261" t="s">
        <v>81</v>
      </c>
      <c r="AD15" s="261" t="s">
        <v>82</v>
      </c>
      <c r="AE15" s="261" t="s">
        <v>83</v>
      </c>
      <c r="AF15" s="261" t="s">
        <v>84</v>
      </c>
      <c r="AG15" s="261" t="s">
        <v>369</v>
      </c>
      <c r="AH15" s="261" t="s">
        <v>493</v>
      </c>
      <c r="AI15" s="261" t="s">
        <v>545</v>
      </c>
      <c r="AJ15" s="261" t="s">
        <v>546</v>
      </c>
      <c r="AK15" s="261" t="s">
        <v>547</v>
      </c>
      <c r="AL15" s="261" t="s">
        <v>548</v>
      </c>
      <c r="AM15" s="261" t="s">
        <v>549</v>
      </c>
      <c r="AN15" s="261" t="s">
        <v>550</v>
      </c>
      <c r="AO15" s="261" t="s">
        <v>551</v>
      </c>
      <c r="AP15" s="261" t="s">
        <v>552</v>
      </c>
      <c r="AQ15" s="261" t="s">
        <v>553</v>
      </c>
      <c r="AR15" s="261" t="s">
        <v>554</v>
      </c>
      <c r="AS15" s="261" t="s">
        <v>555</v>
      </c>
      <c r="AT15" s="261" t="s">
        <v>556</v>
      </c>
      <c r="AU15" s="261" t="s">
        <v>557</v>
      </c>
      <c r="AV15" s="261" t="s">
        <v>558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514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520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515</v>
      </c>
      <c r="D20" s="179" t="s">
        <v>511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522</v>
      </c>
      <c r="D21" s="153" t="s">
        <v>513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533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144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136</v>
      </c>
      <c r="D23" s="187"/>
      <c r="E23" s="156" t="s">
        <v>138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4" t="s">
        <v>141</v>
      </c>
      <c r="Q23" s="210"/>
      <c r="R23" s="67" t="s">
        <v>138</v>
      </c>
      <c r="S23" s="67" t="s">
        <v>501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517</v>
      </c>
      <c r="D24" s="187"/>
      <c r="E24" s="156" t="s">
        <v>577</v>
      </c>
      <c r="F24" s="156" t="s">
        <v>578</v>
      </c>
      <c r="G24" s="156"/>
      <c r="H24" s="156"/>
      <c r="I24" s="156"/>
      <c r="J24" s="156"/>
      <c r="K24" s="156"/>
      <c r="L24" s="156"/>
      <c r="M24" s="156"/>
      <c r="N24" s="156"/>
      <c r="O24" s="184" t="s">
        <v>518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512</v>
      </c>
      <c r="D25" s="187"/>
      <c r="E25" s="160" t="s">
        <v>362</v>
      </c>
      <c r="F25" s="160" t="s">
        <v>362</v>
      </c>
      <c r="G25" s="160"/>
      <c r="H25" s="160"/>
      <c r="I25" s="160"/>
      <c r="J25" s="160"/>
      <c r="K25" s="160"/>
      <c r="L25" s="160"/>
      <c r="M25" s="160"/>
      <c r="N25" s="160"/>
      <c r="O25" s="184" t="s">
        <v>142</v>
      </c>
      <c r="Q25" s="210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140</v>
      </c>
      <c r="D26" s="187"/>
      <c r="E26" s="156" t="s">
        <v>502</v>
      </c>
      <c r="F26" s="156" t="s">
        <v>502</v>
      </c>
      <c r="G26" s="156"/>
      <c r="H26" s="156"/>
      <c r="I26" s="156"/>
      <c r="J26" s="156"/>
      <c r="K26" s="156"/>
      <c r="L26" s="156"/>
      <c r="M26" s="156"/>
      <c r="N26" s="156"/>
      <c r="O26" s="184" t="s">
        <v>141</v>
      </c>
      <c r="Q26" s="210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516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139</v>
      </c>
      <c r="D30" s="179" t="s">
        <v>253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143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523</v>
      </c>
      <c r="D31" s="185" t="s">
        <v>252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529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144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360</v>
      </c>
      <c r="D33" s="153" t="s">
        <v>359</v>
      </c>
      <c r="E33" s="156" t="s">
        <v>3</v>
      </c>
      <c r="F33" s="156" t="s">
        <v>358</v>
      </c>
      <c r="G33" s="156" t="s">
        <v>349</v>
      </c>
      <c r="H33" s="156" t="s">
        <v>350</v>
      </c>
      <c r="I33" s="156"/>
      <c r="J33" s="156"/>
      <c r="K33" s="156"/>
      <c r="L33" s="156"/>
      <c r="M33" s="156"/>
      <c r="N33" s="156"/>
      <c r="O33" s="184" t="s">
        <v>141</v>
      </c>
      <c r="Q33" s="210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2"/>
      <c r="C34" s="186" t="s">
        <v>451</v>
      </c>
      <c r="D34" s="153" t="s">
        <v>450</v>
      </c>
      <c r="E34" s="156" t="s">
        <v>509</v>
      </c>
      <c r="F34" s="156" t="s">
        <v>509</v>
      </c>
      <c r="G34" s="156" t="s">
        <v>509</v>
      </c>
      <c r="H34" s="156" t="s">
        <v>509</v>
      </c>
      <c r="I34" s="162"/>
      <c r="J34" s="162"/>
      <c r="K34" s="162"/>
      <c r="L34" s="162"/>
      <c r="M34" s="162"/>
      <c r="N34" s="162"/>
      <c r="O34" s="184" t="s">
        <v>141</v>
      </c>
      <c r="Q34" s="210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601</v>
      </c>
      <c r="D35" s="153" t="s">
        <v>602</v>
      </c>
      <c r="E35" s="156" t="s">
        <v>600</v>
      </c>
      <c r="F35" s="156" t="s">
        <v>600</v>
      </c>
      <c r="G35" s="156" t="s">
        <v>600</v>
      </c>
      <c r="H35" s="156" t="s">
        <v>600</v>
      </c>
      <c r="I35" s="156" t="s">
        <v>600</v>
      </c>
      <c r="J35" s="156" t="s">
        <v>600</v>
      </c>
      <c r="K35" s="156" t="s">
        <v>600</v>
      </c>
      <c r="L35" s="156" t="s">
        <v>600</v>
      </c>
      <c r="M35" s="156" t="s">
        <v>600</v>
      </c>
      <c r="N35" s="156" t="s">
        <v>600</v>
      </c>
      <c r="O35" s="184" t="s">
        <v>141</v>
      </c>
      <c r="Q35" s="210"/>
      <c r="R35" s="67" t="s">
        <v>600</v>
      </c>
      <c r="S35" s="67" t="s">
        <v>603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443</v>
      </c>
      <c r="D36" s="119" t="s">
        <v>534</v>
      </c>
      <c r="E36" s="162" t="s">
        <v>452</v>
      </c>
      <c r="F36" s="162" t="s">
        <v>452</v>
      </c>
      <c r="G36" s="162" t="s">
        <v>453</v>
      </c>
      <c r="H36" s="162" t="s">
        <v>453</v>
      </c>
      <c r="I36" s="162"/>
      <c r="J36" s="162"/>
      <c r="K36" s="162"/>
      <c r="L36" s="162"/>
      <c r="M36" s="162"/>
      <c r="N36" s="162"/>
      <c r="O36" s="184" t="s">
        <v>141</v>
      </c>
      <c r="Q36" s="210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268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348</v>
      </c>
      <c r="D39" s="197"/>
      <c r="E39" s="197" t="s">
        <v>527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528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521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525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526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531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532</v>
      </c>
      <c r="D46" s="200" t="s">
        <v>530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361</v>
      </c>
      <c r="K46" s="197"/>
      <c r="L46" s="197"/>
      <c r="M46" s="197"/>
      <c r="N46" s="197"/>
      <c r="O46" s="198"/>
    </row>
    <row r="47" spans="2:28">
      <c r="B47" s="192"/>
      <c r="C47" s="199" t="s">
        <v>347</v>
      </c>
      <c r="D47" s="200" t="s">
        <v>530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361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575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539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515</v>
      </c>
      <c r="D54" s="179" t="s">
        <v>511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143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522</v>
      </c>
      <c r="D55" s="153" t="s">
        <v>513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533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144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136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141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517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518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512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142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140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139</v>
      </c>
      <c r="D64" s="179" t="s">
        <v>253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143</v>
      </c>
    </row>
    <row r="65" spans="2:15">
      <c r="B65" s="182"/>
      <c r="C65" s="183" t="s">
        <v>523</v>
      </c>
      <c r="D65" s="185" t="s">
        <v>252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529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144</v>
      </c>
    </row>
    <row r="67" spans="2:15">
      <c r="B67" s="182"/>
      <c r="C67" s="186" t="s">
        <v>360</v>
      </c>
      <c r="D67" s="153" t="s">
        <v>359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141</v>
      </c>
    </row>
    <row r="68" spans="2:15">
      <c r="B68" s="182"/>
      <c r="C68" s="186" t="s">
        <v>451</v>
      </c>
      <c r="D68" s="153" t="s">
        <v>450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141</v>
      </c>
    </row>
    <row r="69" spans="2:15">
      <c r="B69" s="182"/>
      <c r="C69" s="186" t="s">
        <v>601</v>
      </c>
      <c r="D69" s="153" t="s">
        <v>602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141</v>
      </c>
    </row>
    <row r="70" spans="2:15">
      <c r="B70" s="182"/>
      <c r="C70" s="191" t="s">
        <v>443</v>
      </c>
      <c r="D70" s="119" t="s">
        <v>534</v>
      </c>
      <c r="E70" s="163" t="s">
        <v>453</v>
      </c>
      <c r="F70" s="163" t="s">
        <v>453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141</v>
      </c>
    </row>
    <row r="71" spans="2:15"/>
    <row r="72" spans="2:15" ht="15.75" customHeight="1">
      <c r="C72" s="345" t="s">
        <v>576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65" priority="18">
      <formula>IF(E$20&lt;=$F$18,1,0)</formula>
    </cfRule>
  </conditionalFormatting>
  <conditionalFormatting sqref="E32:N36">
    <cfRule type="expression" dxfId="64" priority="17">
      <formula>IF(E$30&lt;=$F$28,1,0)</formula>
    </cfRule>
  </conditionalFormatting>
  <conditionalFormatting sqref="E26:F26">
    <cfRule type="expression" dxfId="63" priority="16">
      <formula>IF(E$20&lt;=$F$18,1,0)</formula>
    </cfRule>
  </conditionalFormatting>
  <conditionalFormatting sqref="E26:N26">
    <cfRule type="expression" dxfId="62" priority="15">
      <formula>IF(E$20&lt;=$F$18,1,0)</formula>
    </cfRule>
  </conditionalFormatting>
  <conditionalFormatting sqref="E56:N59">
    <cfRule type="expression" dxfId="61" priority="14">
      <formula>IF(E$54&lt;=$F$52,1,0)</formula>
    </cfRule>
  </conditionalFormatting>
  <conditionalFormatting sqref="E60:N60">
    <cfRule type="expression" dxfId="60" priority="13">
      <formula>IF(E$54&lt;=$F$52,1,0)</formula>
    </cfRule>
  </conditionalFormatting>
  <conditionalFormatting sqref="E66:N68">
    <cfRule type="expression" dxfId="59" priority="12">
      <formula>IF(E$64&lt;=$F$62,1,0)</formula>
    </cfRule>
  </conditionalFormatting>
  <conditionalFormatting sqref="E65:N68 E70:N70">
    <cfRule type="expression" dxfId="58" priority="11">
      <formula>IF(E$64&gt;$F$62,1,0)</formula>
    </cfRule>
  </conditionalFormatting>
  <conditionalFormatting sqref="E56:N60">
    <cfRule type="expression" dxfId="57" priority="10">
      <formula>IF(E$54&gt;$F$52,1,0)</formula>
    </cfRule>
  </conditionalFormatting>
  <conditionalFormatting sqref="E21:N26">
    <cfRule type="expression" dxfId="56" priority="9">
      <formula>IF(E$20&gt;$F$18,1,0)</formula>
    </cfRule>
  </conditionalFormatting>
  <conditionalFormatting sqref="E32:N36">
    <cfRule type="expression" dxfId="55" priority="8">
      <formula>IF(E$30&gt;$F$28,1,0)</formula>
    </cfRule>
  </conditionalFormatting>
  <conditionalFormatting sqref="H11 H8:H9">
    <cfRule type="expression" dxfId="54" priority="7">
      <formula>IF($F$9=1,1,0)</formula>
    </cfRule>
  </conditionalFormatting>
  <conditionalFormatting sqref="E55:N55">
    <cfRule type="expression" dxfId="53" priority="6">
      <formula>IF(E$54&gt;$F$52,1,0)</formula>
    </cfRule>
  </conditionalFormatting>
  <conditionalFormatting sqref="E31:N31">
    <cfRule type="expression" dxfId="52" priority="5">
      <formula>IF(E$30&gt;$F$28,1,0)</formula>
    </cfRule>
  </conditionalFormatting>
  <conditionalFormatting sqref="E70:N70">
    <cfRule type="expression" dxfId="51" priority="4">
      <formula>IF(E$64&lt;=$F$62,1,0)</formula>
    </cfRule>
  </conditionalFormatting>
  <conditionalFormatting sqref="H10">
    <cfRule type="expression" dxfId="50" priority="3">
      <formula>IF($F$9=1,1,0)</formula>
    </cfRule>
  </conditionalFormatting>
  <conditionalFormatting sqref="E69:N69">
    <cfRule type="expression" dxfId="49" priority="2">
      <formula>IF(E$64&lt;=$F$62,1,0)</formula>
    </cfRule>
  </conditionalFormatting>
  <conditionalFormatting sqref="E69:N69">
    <cfRule type="expression" dxfId="48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topLeftCell="A7" zoomScale="70" zoomScaleNormal="70" workbookViewId="0">
      <selection activeCell="H28" sqref="H28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540</v>
      </c>
    </row>
    <row r="3" spans="2:56" ht="15" customHeight="1">
      <c r="B3" s="171"/>
    </row>
    <row r="4" spans="2:56">
      <c r="B4" s="130"/>
      <c r="C4" s="56" t="s">
        <v>445</v>
      </c>
      <c r="D4" s="57"/>
      <c r="E4" s="331" t="str">
        <f>Netzbetreiber!D9</f>
        <v>NBB Netzgesellschaft Berlin-Brandenburg mbH &amp; Co. KG</v>
      </c>
      <c r="F4" s="331"/>
      <c r="G4" s="331"/>
      <c r="M4" s="130"/>
      <c r="N4" s="130"/>
      <c r="O4" s="130"/>
    </row>
    <row r="5" spans="2:56">
      <c r="B5" s="130"/>
      <c r="C5" s="56" t="s">
        <v>444</v>
      </c>
      <c r="D5" s="57"/>
      <c r="E5" s="58" t="str">
        <f>Netzbetreiber!D28</f>
        <v>Berlin, Brandenburg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487</v>
      </c>
      <c r="D6" s="57"/>
      <c r="E6" s="330" t="str">
        <f>Netzbetreiber!D11</f>
        <v>9870008200006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132</v>
      </c>
      <c r="D7" s="57"/>
      <c r="E7" s="50">
        <f>Netzbetreiber!D6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497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519</v>
      </c>
      <c r="D9" s="130"/>
      <c r="E9" s="130"/>
      <c r="F9" s="154">
        <f>'SLP-Verfahren'!D46</f>
        <v>3</v>
      </c>
      <c r="H9" s="172" t="s">
        <v>597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581</v>
      </c>
      <c r="D10" s="130"/>
      <c r="E10" s="130"/>
      <c r="F10" s="49">
        <v>2</v>
      </c>
      <c r="G10" s="57"/>
      <c r="H10" s="172" t="s">
        <v>598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599</v>
      </c>
      <c r="D11" s="130"/>
      <c r="E11" s="130"/>
      <c r="F11" s="334" t="str">
        <f>INDEX('SLP-Verfahren'!D48:D62,'SLP-Temp-Gebiet Brandenburg'!F10)</f>
        <v>Brandenburg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580</v>
      </c>
      <c r="D13" s="343"/>
      <c r="E13" s="343"/>
      <c r="F13" s="182" t="s">
        <v>544</v>
      </c>
      <c r="G13" s="130" t="s">
        <v>542</v>
      </c>
      <c r="H13" s="262" t="s">
        <v>559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448</v>
      </c>
      <c r="D14" s="344"/>
      <c r="E14" s="89" t="s">
        <v>449</v>
      </c>
      <c r="F14" s="263" t="s">
        <v>84</v>
      </c>
      <c r="G14" s="264" t="s">
        <v>568</v>
      </c>
      <c r="H14" s="51">
        <v>0</v>
      </c>
      <c r="I14" s="57"/>
      <c r="J14" s="130"/>
      <c r="K14" s="130"/>
      <c r="L14" s="130"/>
      <c r="M14" s="130"/>
      <c r="N14" s="130"/>
      <c r="O14" s="333" t="s">
        <v>647</v>
      </c>
      <c r="R14" s="208" t="s">
        <v>560</v>
      </c>
      <c r="S14" s="208" t="s">
        <v>561</v>
      </c>
      <c r="T14" s="208" t="s">
        <v>562</v>
      </c>
      <c r="U14" s="208" t="s">
        <v>563</v>
      </c>
      <c r="V14" s="208" t="s">
        <v>543</v>
      </c>
      <c r="W14" s="208" t="s">
        <v>564</v>
      </c>
      <c r="X14" s="208" t="s">
        <v>565</v>
      </c>
      <c r="Y14" s="208" t="s">
        <v>566</v>
      </c>
      <c r="Z14" s="208" t="s">
        <v>567</v>
      </c>
      <c r="AA14" s="208" t="s">
        <v>568</v>
      </c>
      <c r="AB14" s="208" t="s">
        <v>569</v>
      </c>
      <c r="AC14" s="208" t="s">
        <v>570</v>
      </c>
    </row>
    <row r="15" spans="2:56" ht="19.5" customHeight="1">
      <c r="B15" s="130"/>
      <c r="C15" s="344" t="s">
        <v>386</v>
      </c>
      <c r="D15" s="344"/>
      <c r="E15" s="89" t="s">
        <v>449</v>
      </c>
      <c r="F15" s="263" t="s">
        <v>70</v>
      </c>
      <c r="G15" s="264" t="s">
        <v>562</v>
      </c>
      <c r="H15" s="51">
        <v>0</v>
      </c>
      <c r="I15" s="57"/>
      <c r="J15" s="130"/>
      <c r="K15" s="130"/>
      <c r="L15" s="130"/>
      <c r="M15" s="130"/>
      <c r="N15" s="130"/>
      <c r="O15" s="161" t="s">
        <v>501</v>
      </c>
      <c r="R15" s="261" t="s">
        <v>70</v>
      </c>
      <c r="S15" s="261" t="s">
        <v>71</v>
      </c>
      <c r="T15" s="261" t="s">
        <v>72</v>
      </c>
      <c r="U15" s="261" t="s">
        <v>73</v>
      </c>
      <c r="V15" s="261" t="s">
        <v>74</v>
      </c>
      <c r="W15" s="261" t="s">
        <v>75</v>
      </c>
      <c r="X15" s="261" t="s">
        <v>76</v>
      </c>
      <c r="Y15" s="261" t="s">
        <v>77</v>
      </c>
      <c r="Z15" s="261" t="s">
        <v>78</v>
      </c>
      <c r="AA15" s="261" t="s">
        <v>79</v>
      </c>
      <c r="AB15" s="261" t="s">
        <v>80</v>
      </c>
      <c r="AC15" s="261" t="s">
        <v>81</v>
      </c>
      <c r="AD15" s="261" t="s">
        <v>82</v>
      </c>
      <c r="AE15" s="261" t="s">
        <v>83</v>
      </c>
      <c r="AF15" s="261" t="s">
        <v>84</v>
      </c>
      <c r="AG15" s="261" t="s">
        <v>369</v>
      </c>
      <c r="AH15" s="261" t="s">
        <v>493</v>
      </c>
      <c r="AI15" s="261" t="s">
        <v>545</v>
      </c>
      <c r="AJ15" s="261" t="s">
        <v>546</v>
      </c>
      <c r="AK15" s="261" t="s">
        <v>547</v>
      </c>
      <c r="AL15" s="261" t="s">
        <v>548</v>
      </c>
      <c r="AM15" s="261" t="s">
        <v>549</v>
      </c>
      <c r="AN15" s="261" t="s">
        <v>550</v>
      </c>
      <c r="AO15" s="261" t="s">
        <v>551</v>
      </c>
      <c r="AP15" s="261" t="s">
        <v>552</v>
      </c>
      <c r="AQ15" s="261" t="s">
        <v>553</v>
      </c>
      <c r="AR15" s="261" t="s">
        <v>554</v>
      </c>
      <c r="AS15" s="261" t="s">
        <v>555</v>
      </c>
      <c r="AT15" s="261" t="s">
        <v>556</v>
      </c>
      <c r="AU15" s="261" t="s">
        <v>557</v>
      </c>
      <c r="AV15" s="261" t="s">
        <v>558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34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514</v>
      </c>
      <c r="C17" s="176"/>
      <c r="D17" s="34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520</v>
      </c>
      <c r="D18" s="130"/>
      <c r="E18" s="130"/>
      <c r="F18" s="49">
        <v>5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1</v>
      </c>
      <c r="H19" s="177">
        <f t="shared" si="0"/>
        <v>1</v>
      </c>
      <c r="I19" s="177">
        <f t="shared" si="0"/>
        <v>1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515</v>
      </c>
      <c r="D20" s="179" t="s">
        <v>511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522</v>
      </c>
      <c r="D21" s="153" t="s">
        <v>513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533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144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136</v>
      </c>
      <c r="D23" s="187"/>
      <c r="E23" s="156" t="s">
        <v>501</v>
      </c>
      <c r="F23" s="156" t="s">
        <v>501</v>
      </c>
      <c r="G23" s="156" t="s">
        <v>501</v>
      </c>
      <c r="H23" s="156" t="s">
        <v>501</v>
      </c>
      <c r="I23" s="156" t="s">
        <v>501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4" t="s">
        <v>141</v>
      </c>
      <c r="Q23" s="210"/>
      <c r="R23" s="67" t="s">
        <v>138</v>
      </c>
      <c r="S23" s="67" t="s">
        <v>501</v>
      </c>
      <c r="T23" s="289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517</v>
      </c>
      <c r="D24" s="187"/>
      <c r="E24" s="156" t="s">
        <v>666</v>
      </c>
      <c r="F24" s="156" t="s">
        <v>667</v>
      </c>
      <c r="G24" s="156" t="s">
        <v>668</v>
      </c>
      <c r="H24" s="156" t="s">
        <v>669</v>
      </c>
      <c r="I24" s="156" t="s">
        <v>670</v>
      </c>
      <c r="J24" s="156"/>
      <c r="K24" s="156"/>
      <c r="L24" s="156"/>
      <c r="M24" s="156"/>
      <c r="N24" s="156"/>
      <c r="O24" s="184" t="s">
        <v>518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512</v>
      </c>
      <c r="D25" s="187"/>
      <c r="E25" s="160">
        <v>10379</v>
      </c>
      <c r="F25" s="160">
        <v>10376</v>
      </c>
      <c r="G25" s="160">
        <v>10365</v>
      </c>
      <c r="H25" s="160">
        <v>10267</v>
      </c>
      <c r="I25" s="160" t="s">
        <v>671</v>
      </c>
      <c r="J25" s="160"/>
      <c r="K25" s="160"/>
      <c r="L25" s="160"/>
      <c r="M25" s="160"/>
      <c r="N25" s="160"/>
      <c r="O25" s="184" t="s">
        <v>142</v>
      </c>
      <c r="Q25" s="210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140</v>
      </c>
      <c r="D26" s="187"/>
      <c r="E26" s="156" t="s">
        <v>502</v>
      </c>
      <c r="F26" s="156" t="s">
        <v>502</v>
      </c>
      <c r="G26" s="156"/>
      <c r="H26" s="156"/>
      <c r="I26" s="156"/>
      <c r="J26" s="156"/>
      <c r="K26" s="156"/>
      <c r="L26" s="156"/>
      <c r="M26" s="156"/>
      <c r="N26" s="156"/>
      <c r="O26" s="184" t="s">
        <v>141</v>
      </c>
      <c r="Q26" s="210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516</v>
      </c>
      <c r="D28" s="130"/>
      <c r="E28" s="130"/>
      <c r="F28" s="49">
        <v>1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0</v>
      </c>
      <c r="G29" s="177">
        <f t="shared" si="2"/>
        <v>0</v>
      </c>
      <c r="H29" s="177">
        <f t="shared" si="2"/>
        <v>0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139</v>
      </c>
      <c r="D30" s="179" t="s">
        <v>253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143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523</v>
      </c>
      <c r="D31" s="185" t="s">
        <v>252</v>
      </c>
      <c r="E31" s="280">
        <f>1-SUMPRODUCT(F29:N29,F31:N31)</f>
        <v>1</v>
      </c>
      <c r="F31" s="280">
        <f>ROUND(F32/$D$32,4)</f>
        <v>0.5</v>
      </c>
      <c r="G31" s="280">
        <f t="shared" ref="G31:N31" si="3">ROUND(G32/$D$32,4)</f>
        <v>0.25</v>
      </c>
      <c r="H31" s="280">
        <f t="shared" si="3"/>
        <v>0.125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529</v>
      </c>
      <c r="D32" s="286">
        <f>SUMPRODUCT(E32:N32,E29:N29)</f>
        <v>1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144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360</v>
      </c>
      <c r="D33" s="153" t="s">
        <v>359</v>
      </c>
      <c r="E33" s="156" t="s">
        <v>3</v>
      </c>
      <c r="F33" s="156" t="s">
        <v>358</v>
      </c>
      <c r="G33" s="156" t="s">
        <v>349</v>
      </c>
      <c r="H33" s="156" t="s">
        <v>350</v>
      </c>
      <c r="I33" s="156"/>
      <c r="J33" s="156"/>
      <c r="K33" s="156"/>
      <c r="L33" s="156"/>
      <c r="M33" s="156"/>
      <c r="N33" s="156"/>
      <c r="O33" s="184" t="s">
        <v>141</v>
      </c>
      <c r="Q33" s="210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2"/>
      <c r="C34" s="186" t="s">
        <v>451</v>
      </c>
      <c r="D34" s="153" t="s">
        <v>450</v>
      </c>
      <c r="E34" s="156" t="s">
        <v>509</v>
      </c>
      <c r="F34" s="156" t="s">
        <v>509</v>
      </c>
      <c r="G34" s="156" t="s">
        <v>509</v>
      </c>
      <c r="H34" s="156" t="s">
        <v>509</v>
      </c>
      <c r="I34" s="162"/>
      <c r="J34" s="162"/>
      <c r="K34" s="162"/>
      <c r="L34" s="162"/>
      <c r="M34" s="162"/>
      <c r="N34" s="162"/>
      <c r="O34" s="184" t="s">
        <v>141</v>
      </c>
      <c r="Q34" s="210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601</v>
      </c>
      <c r="D35" s="153" t="s">
        <v>602</v>
      </c>
      <c r="E35" s="156" t="s">
        <v>600</v>
      </c>
      <c r="F35" s="156" t="s">
        <v>600</v>
      </c>
      <c r="G35" s="156" t="s">
        <v>600</v>
      </c>
      <c r="H35" s="156" t="s">
        <v>600</v>
      </c>
      <c r="I35" s="156" t="s">
        <v>600</v>
      </c>
      <c r="J35" s="156" t="s">
        <v>600</v>
      </c>
      <c r="K35" s="156" t="s">
        <v>600</v>
      </c>
      <c r="L35" s="156" t="s">
        <v>600</v>
      </c>
      <c r="M35" s="156" t="s">
        <v>600</v>
      </c>
      <c r="N35" s="156" t="s">
        <v>600</v>
      </c>
      <c r="O35" s="184" t="s">
        <v>141</v>
      </c>
      <c r="Q35" s="210"/>
      <c r="R35" s="67" t="s">
        <v>600</v>
      </c>
      <c r="S35" s="67" t="s">
        <v>603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443</v>
      </c>
      <c r="D36" s="119" t="s">
        <v>534</v>
      </c>
      <c r="E36" s="162" t="s">
        <v>452</v>
      </c>
      <c r="F36" s="162" t="s">
        <v>452</v>
      </c>
      <c r="G36" s="162" t="s">
        <v>453</v>
      </c>
      <c r="H36" s="162" t="s">
        <v>453</v>
      </c>
      <c r="I36" s="162"/>
      <c r="J36" s="162"/>
      <c r="K36" s="162"/>
      <c r="L36" s="162"/>
      <c r="M36" s="162"/>
      <c r="N36" s="162"/>
      <c r="O36" s="184" t="s">
        <v>141</v>
      </c>
      <c r="Q36" s="210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268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348</v>
      </c>
      <c r="D39" s="197"/>
      <c r="E39" s="197" t="s">
        <v>527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528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521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525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526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531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532</v>
      </c>
      <c r="D46" s="200" t="s">
        <v>530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361</v>
      </c>
      <c r="K46" s="197"/>
      <c r="L46" s="197"/>
      <c r="M46" s="197"/>
      <c r="N46" s="197"/>
      <c r="O46" s="198"/>
    </row>
    <row r="47" spans="2:28">
      <c r="B47" s="192"/>
      <c r="C47" s="199" t="s">
        <v>347</v>
      </c>
      <c r="D47" s="200" t="s">
        <v>530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361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575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539</v>
      </c>
      <c r="D52" s="130"/>
      <c r="E52" s="130"/>
      <c r="F52" s="157">
        <f>F18</f>
        <v>5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1</v>
      </c>
      <c r="H53" s="177">
        <f t="shared" si="4"/>
        <v>1</v>
      </c>
      <c r="I53" s="177">
        <f t="shared" si="4"/>
        <v>1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515</v>
      </c>
      <c r="D54" s="179" t="s">
        <v>511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143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522</v>
      </c>
      <c r="D55" s="153" t="s">
        <v>513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533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144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136</v>
      </c>
      <c r="D57" s="187"/>
      <c r="E57" s="156" t="str">
        <f>E23</f>
        <v>MeteoGroup</v>
      </c>
      <c r="F57" s="156" t="str">
        <f t="shared" si="6"/>
        <v>MeteoGroup</v>
      </c>
      <c r="G57" s="156" t="str">
        <f t="shared" si="6"/>
        <v>MeteoGroup</v>
      </c>
      <c r="H57" s="156" t="str">
        <f t="shared" si="6"/>
        <v>MeteoGroup</v>
      </c>
      <c r="I57" s="156" t="str">
        <f t="shared" si="6"/>
        <v>MeteoGroup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141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517</v>
      </c>
      <c r="D58" s="187"/>
      <c r="E58" s="156" t="str">
        <f>E24</f>
        <v>Potsdam</v>
      </c>
      <c r="F58" s="156" t="str">
        <f t="shared" si="6"/>
        <v>Baruth</v>
      </c>
      <c r="G58" s="156" t="str">
        <f t="shared" si="6"/>
        <v>Genthin</v>
      </c>
      <c r="H58" s="156" t="str">
        <f t="shared" si="6"/>
        <v>Kyritz</v>
      </c>
      <c r="I58" s="156" t="str">
        <f t="shared" si="6"/>
        <v>Berge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518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512</v>
      </c>
      <c r="D59" s="187"/>
      <c r="E59" s="160">
        <f>E25</f>
        <v>10379</v>
      </c>
      <c r="F59" s="160">
        <f t="shared" si="6"/>
        <v>10376</v>
      </c>
      <c r="G59" s="160">
        <f t="shared" si="6"/>
        <v>10365</v>
      </c>
      <c r="H59" s="160">
        <f t="shared" si="6"/>
        <v>10267</v>
      </c>
      <c r="I59" s="160" t="str">
        <f t="shared" si="6"/>
        <v>F431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142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140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30"/>
      <c r="E62" s="130"/>
      <c r="F62" s="157">
        <f>F28</f>
        <v>1</v>
      </c>
    </row>
    <row r="63" spans="2:28" ht="15" customHeight="1">
      <c r="E63" s="177">
        <f>IF(E64&gt;$F$62,0,1)</f>
        <v>1</v>
      </c>
      <c r="F63" s="177">
        <f t="shared" ref="F63:N63" si="7">IF(F64&gt;$F$62,0,1)</f>
        <v>0</v>
      </c>
      <c r="G63" s="177">
        <f t="shared" si="7"/>
        <v>0</v>
      </c>
      <c r="H63" s="177">
        <f t="shared" si="7"/>
        <v>0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139</v>
      </c>
      <c r="D64" s="179" t="s">
        <v>253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143</v>
      </c>
    </row>
    <row r="65" spans="2:15">
      <c r="B65" s="182"/>
      <c r="C65" s="183" t="s">
        <v>523</v>
      </c>
      <c r="D65" s="185" t="s">
        <v>252</v>
      </c>
      <c r="E65" s="280">
        <f>1-SUMPRODUCT(F63:N63,F65:N65)</f>
        <v>1</v>
      </c>
      <c r="F65" s="280">
        <f>ROUND(F66/$D$66,4)</f>
        <v>0.5</v>
      </c>
      <c r="G65" s="280">
        <f t="shared" ref="G65:N65" si="8">ROUND(G66/$D$66,4)</f>
        <v>0.25</v>
      </c>
      <c r="H65" s="280">
        <f t="shared" si="8"/>
        <v>0.125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529</v>
      </c>
      <c r="D66" s="185">
        <f>SUMPRODUCT(E66:N66,E63:N63)</f>
        <v>1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144</v>
      </c>
    </row>
    <row r="67" spans="2:15">
      <c r="B67" s="182"/>
      <c r="C67" s="186" t="s">
        <v>360</v>
      </c>
      <c r="D67" s="153" t="s">
        <v>359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141</v>
      </c>
    </row>
    <row r="68" spans="2:15">
      <c r="B68" s="182"/>
      <c r="C68" s="186" t="s">
        <v>451</v>
      </c>
      <c r="D68" s="153" t="s">
        <v>450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141</v>
      </c>
    </row>
    <row r="69" spans="2:15">
      <c r="B69" s="182"/>
      <c r="C69" s="186" t="s">
        <v>601</v>
      </c>
      <c r="D69" s="153" t="s">
        <v>602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141</v>
      </c>
    </row>
    <row r="70" spans="2:15">
      <c r="B70" s="182"/>
      <c r="C70" s="191" t="s">
        <v>443</v>
      </c>
      <c r="D70" s="119" t="s">
        <v>534</v>
      </c>
      <c r="E70" s="163" t="s">
        <v>453</v>
      </c>
      <c r="F70" s="163" t="s">
        <v>453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141</v>
      </c>
    </row>
    <row r="71" spans="2:15"/>
    <row r="72" spans="2:15" ht="15.75" customHeight="1">
      <c r="C72" s="345" t="s">
        <v>576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18">
      <formula>IF(E$20&lt;=$F$18,1,0)</formula>
    </cfRule>
  </conditionalFormatting>
  <conditionalFormatting sqref="E32:N36">
    <cfRule type="expression" dxfId="46" priority="17">
      <formula>IF(E$30&lt;=$F$28,1,0)</formula>
    </cfRule>
  </conditionalFormatting>
  <conditionalFormatting sqref="E26:F26">
    <cfRule type="expression" dxfId="45" priority="16">
      <formula>IF(E$20&lt;=$F$18,1,0)</formula>
    </cfRule>
  </conditionalFormatting>
  <conditionalFormatting sqref="E26:N26">
    <cfRule type="expression" dxfId="44" priority="15">
      <formula>IF(E$20&lt;=$F$18,1,0)</formula>
    </cfRule>
  </conditionalFormatting>
  <conditionalFormatting sqref="E56:N59">
    <cfRule type="expression" dxfId="43" priority="14">
      <formula>IF(E$54&lt;=$F$52,1,0)</formula>
    </cfRule>
  </conditionalFormatting>
  <conditionalFormatting sqref="E60:N60">
    <cfRule type="expression" dxfId="42" priority="13">
      <formula>IF(E$54&lt;=$F$52,1,0)</formula>
    </cfRule>
  </conditionalFormatting>
  <conditionalFormatting sqref="E66:N68">
    <cfRule type="expression" dxfId="41" priority="12">
      <formula>IF(E$64&lt;=$F$62,1,0)</formula>
    </cfRule>
  </conditionalFormatting>
  <conditionalFormatting sqref="E65:N68 E70:N70">
    <cfRule type="expression" dxfId="40" priority="11">
      <formula>IF(E$64&gt;$F$62,1,0)</formula>
    </cfRule>
  </conditionalFormatting>
  <conditionalFormatting sqref="E56:N60">
    <cfRule type="expression" dxfId="39" priority="10">
      <formula>IF(E$54&gt;$F$52,1,0)</formula>
    </cfRule>
  </conditionalFormatting>
  <conditionalFormatting sqref="E21:N26">
    <cfRule type="expression" dxfId="38" priority="9">
      <formula>IF(E$20&gt;$F$18,1,0)</formula>
    </cfRule>
  </conditionalFormatting>
  <conditionalFormatting sqref="E32:N36">
    <cfRule type="expression" dxfId="37" priority="8">
      <formula>IF(E$30&gt;$F$28,1,0)</formula>
    </cfRule>
  </conditionalFormatting>
  <conditionalFormatting sqref="H11 H8:H9">
    <cfRule type="expression" dxfId="36" priority="7">
      <formula>IF($F$9=1,1,0)</formula>
    </cfRule>
  </conditionalFormatting>
  <conditionalFormatting sqref="E55:N55">
    <cfRule type="expression" dxfId="35" priority="6">
      <formula>IF(E$54&gt;$F$52,1,0)</formula>
    </cfRule>
  </conditionalFormatting>
  <conditionalFormatting sqref="E31:N31">
    <cfRule type="expression" dxfId="34" priority="5">
      <formula>IF(E$30&gt;$F$28,1,0)</formula>
    </cfRule>
  </conditionalFormatting>
  <conditionalFormatting sqref="E70:N70">
    <cfRule type="expression" dxfId="33" priority="4">
      <formula>IF(E$64&lt;=$F$62,1,0)</formula>
    </cfRule>
  </conditionalFormatting>
  <conditionalFormatting sqref="H10">
    <cfRule type="expression" dxfId="32" priority="3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G28" sqref="G28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540</v>
      </c>
    </row>
    <row r="3" spans="2:56" ht="15" customHeight="1">
      <c r="B3" s="171"/>
    </row>
    <row r="4" spans="2:56">
      <c r="B4" s="130"/>
      <c r="C4" s="56" t="s">
        <v>445</v>
      </c>
      <c r="D4" s="57"/>
      <c r="E4" s="331" t="str">
        <f>Netzbetreiber!D9</f>
        <v>NBB Netzgesellschaft Berlin-Brandenburg mbH &amp; Co. KG</v>
      </c>
      <c r="F4" s="331"/>
      <c r="G4" s="331"/>
      <c r="M4" s="130"/>
      <c r="N4" s="130"/>
      <c r="O4" s="130"/>
    </row>
    <row r="5" spans="2:56">
      <c r="B5" s="130"/>
      <c r="C5" s="56" t="s">
        <v>444</v>
      </c>
      <c r="D5" s="57"/>
      <c r="E5" s="58" t="str">
        <f>Netzbetreiber!D28</f>
        <v>Berlin, Brandenburg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487</v>
      </c>
      <c r="D6" s="57"/>
      <c r="E6" s="330" t="str">
        <f>Netzbetreiber!D11</f>
        <v>9870008200006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132</v>
      </c>
      <c r="D7" s="57"/>
      <c r="E7" s="50">
        <f>Netzbetreiber!D6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497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519</v>
      </c>
      <c r="D9" s="130"/>
      <c r="E9" s="130"/>
      <c r="F9" s="154">
        <f>'SLP-Verfahren'!D46</f>
        <v>3</v>
      </c>
      <c r="H9" s="172" t="s">
        <v>597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581</v>
      </c>
      <c r="D10" s="130"/>
      <c r="E10" s="130"/>
      <c r="F10" s="49">
        <v>3</v>
      </c>
      <c r="G10" s="57"/>
      <c r="H10" s="172" t="s">
        <v>598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599</v>
      </c>
      <c r="D11" s="130"/>
      <c r="E11" s="130"/>
      <c r="F11" s="334" t="str">
        <f>INDEX('SLP-Verfahren'!D48:D62,'SLP-Temp-Gebiet Spree-Niederlau'!F10)</f>
        <v>Spree-Niederlausitz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580</v>
      </c>
      <c r="D13" s="343"/>
      <c r="E13" s="343"/>
      <c r="F13" s="182" t="s">
        <v>544</v>
      </c>
      <c r="G13" s="130" t="s">
        <v>542</v>
      </c>
      <c r="H13" s="262" t="s">
        <v>559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448</v>
      </c>
      <c r="D14" s="344"/>
      <c r="E14" s="89" t="s">
        <v>449</v>
      </c>
      <c r="F14" s="263" t="s">
        <v>84</v>
      </c>
      <c r="G14" s="264" t="s">
        <v>568</v>
      </c>
      <c r="H14" s="51">
        <v>0</v>
      </c>
      <c r="I14" s="57"/>
      <c r="J14" s="130"/>
      <c r="K14" s="130"/>
      <c r="L14" s="130"/>
      <c r="M14" s="130"/>
      <c r="N14" s="130"/>
      <c r="O14" s="333" t="s">
        <v>647</v>
      </c>
      <c r="R14" s="208" t="s">
        <v>560</v>
      </c>
      <c r="S14" s="208" t="s">
        <v>561</v>
      </c>
      <c r="T14" s="208" t="s">
        <v>562</v>
      </c>
      <c r="U14" s="208" t="s">
        <v>563</v>
      </c>
      <c r="V14" s="208" t="s">
        <v>543</v>
      </c>
      <c r="W14" s="208" t="s">
        <v>564</v>
      </c>
      <c r="X14" s="208" t="s">
        <v>565</v>
      </c>
      <c r="Y14" s="208" t="s">
        <v>566</v>
      </c>
      <c r="Z14" s="208" t="s">
        <v>567</v>
      </c>
      <c r="AA14" s="208" t="s">
        <v>568</v>
      </c>
      <c r="AB14" s="208" t="s">
        <v>569</v>
      </c>
      <c r="AC14" s="208" t="s">
        <v>570</v>
      </c>
    </row>
    <row r="15" spans="2:56" ht="19.5" customHeight="1">
      <c r="B15" s="130"/>
      <c r="C15" s="344" t="s">
        <v>386</v>
      </c>
      <c r="D15" s="344"/>
      <c r="E15" s="89" t="s">
        <v>449</v>
      </c>
      <c r="F15" s="263" t="s">
        <v>70</v>
      </c>
      <c r="G15" s="264" t="s">
        <v>562</v>
      </c>
      <c r="H15" s="51">
        <v>0</v>
      </c>
      <c r="I15" s="57"/>
      <c r="J15" s="130"/>
      <c r="K15" s="130"/>
      <c r="L15" s="130"/>
      <c r="M15" s="130"/>
      <c r="N15" s="130"/>
      <c r="O15" s="161" t="s">
        <v>501</v>
      </c>
      <c r="R15" s="261" t="s">
        <v>70</v>
      </c>
      <c r="S15" s="261" t="s">
        <v>71</v>
      </c>
      <c r="T15" s="261" t="s">
        <v>72</v>
      </c>
      <c r="U15" s="261" t="s">
        <v>73</v>
      </c>
      <c r="V15" s="261" t="s">
        <v>74</v>
      </c>
      <c r="W15" s="261" t="s">
        <v>75</v>
      </c>
      <c r="X15" s="261" t="s">
        <v>76</v>
      </c>
      <c r="Y15" s="261" t="s">
        <v>77</v>
      </c>
      <c r="Z15" s="261" t="s">
        <v>78</v>
      </c>
      <c r="AA15" s="261" t="s">
        <v>79</v>
      </c>
      <c r="AB15" s="261" t="s">
        <v>80</v>
      </c>
      <c r="AC15" s="261" t="s">
        <v>81</v>
      </c>
      <c r="AD15" s="261" t="s">
        <v>82</v>
      </c>
      <c r="AE15" s="261" t="s">
        <v>83</v>
      </c>
      <c r="AF15" s="261" t="s">
        <v>84</v>
      </c>
      <c r="AG15" s="261" t="s">
        <v>369</v>
      </c>
      <c r="AH15" s="261" t="s">
        <v>493</v>
      </c>
      <c r="AI15" s="261" t="s">
        <v>545</v>
      </c>
      <c r="AJ15" s="261" t="s">
        <v>546</v>
      </c>
      <c r="AK15" s="261" t="s">
        <v>547</v>
      </c>
      <c r="AL15" s="261" t="s">
        <v>548</v>
      </c>
      <c r="AM15" s="261" t="s">
        <v>549</v>
      </c>
      <c r="AN15" s="261" t="s">
        <v>550</v>
      </c>
      <c r="AO15" s="261" t="s">
        <v>551</v>
      </c>
      <c r="AP15" s="261" t="s">
        <v>552</v>
      </c>
      <c r="AQ15" s="261" t="s">
        <v>553</v>
      </c>
      <c r="AR15" s="261" t="s">
        <v>554</v>
      </c>
      <c r="AS15" s="261" t="s">
        <v>555</v>
      </c>
      <c r="AT15" s="261" t="s">
        <v>556</v>
      </c>
      <c r="AU15" s="261" t="s">
        <v>557</v>
      </c>
      <c r="AV15" s="261" t="s">
        <v>558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34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514</v>
      </c>
      <c r="C17" s="176"/>
      <c r="D17" s="34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520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515</v>
      </c>
      <c r="D20" s="179" t="s">
        <v>511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522</v>
      </c>
      <c r="D21" s="153" t="s">
        <v>513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533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144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136</v>
      </c>
      <c r="D23" s="187"/>
      <c r="E23" s="156" t="s">
        <v>501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4" t="s">
        <v>141</v>
      </c>
      <c r="Q23" s="210"/>
      <c r="R23" s="67" t="s">
        <v>138</v>
      </c>
      <c r="S23" s="67" t="s">
        <v>501</v>
      </c>
      <c r="T23" s="289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517</v>
      </c>
      <c r="D24" s="187"/>
      <c r="E24" s="156" t="s">
        <v>672</v>
      </c>
      <c r="F24" s="156" t="s">
        <v>578</v>
      </c>
      <c r="G24" s="156"/>
      <c r="H24" s="156"/>
      <c r="I24" s="156"/>
      <c r="J24" s="156"/>
      <c r="K24" s="156"/>
      <c r="L24" s="156"/>
      <c r="M24" s="156"/>
      <c r="N24" s="156"/>
      <c r="O24" s="184" t="s">
        <v>518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512</v>
      </c>
      <c r="D25" s="187"/>
      <c r="E25" s="160">
        <v>10496</v>
      </c>
      <c r="F25" s="160" t="s">
        <v>362</v>
      </c>
      <c r="G25" s="160"/>
      <c r="H25" s="160"/>
      <c r="I25" s="160"/>
      <c r="J25" s="160"/>
      <c r="K25" s="160"/>
      <c r="L25" s="160"/>
      <c r="M25" s="160"/>
      <c r="N25" s="160"/>
      <c r="O25" s="184" t="s">
        <v>142</v>
      </c>
      <c r="Q25" s="210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140</v>
      </c>
      <c r="D26" s="187"/>
      <c r="E26" s="156" t="s">
        <v>502</v>
      </c>
      <c r="F26" s="156" t="s">
        <v>502</v>
      </c>
      <c r="G26" s="156"/>
      <c r="H26" s="156"/>
      <c r="I26" s="156"/>
      <c r="J26" s="156"/>
      <c r="K26" s="156"/>
      <c r="L26" s="156"/>
      <c r="M26" s="156"/>
      <c r="N26" s="156"/>
      <c r="O26" s="184" t="s">
        <v>141</v>
      </c>
      <c r="Q26" s="210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516</v>
      </c>
      <c r="D28" s="130"/>
      <c r="E28" s="130"/>
      <c r="F28" s="49">
        <v>1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0</v>
      </c>
      <c r="G29" s="177">
        <f t="shared" si="2"/>
        <v>0</v>
      </c>
      <c r="H29" s="177">
        <f t="shared" si="2"/>
        <v>0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139</v>
      </c>
      <c r="D30" s="179" t="s">
        <v>253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143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523</v>
      </c>
      <c r="D31" s="185" t="s">
        <v>252</v>
      </c>
      <c r="E31" s="280">
        <f>1-SUMPRODUCT(F29:N29,F31:N31)</f>
        <v>1</v>
      </c>
      <c r="F31" s="280">
        <f>ROUND(F32/$D$32,4)</f>
        <v>0.5</v>
      </c>
      <c r="G31" s="280">
        <f t="shared" ref="G31:N31" si="3">ROUND(G32/$D$32,4)</f>
        <v>0.25</v>
      </c>
      <c r="H31" s="280">
        <f t="shared" si="3"/>
        <v>0.125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529</v>
      </c>
      <c r="D32" s="286">
        <f>SUMPRODUCT(E32:N32,E29:N29)</f>
        <v>1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144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360</v>
      </c>
      <c r="D33" s="153" t="s">
        <v>359</v>
      </c>
      <c r="E33" s="156" t="s">
        <v>3</v>
      </c>
      <c r="F33" s="156" t="s">
        <v>358</v>
      </c>
      <c r="G33" s="156" t="s">
        <v>349</v>
      </c>
      <c r="H33" s="156" t="s">
        <v>350</v>
      </c>
      <c r="I33" s="156"/>
      <c r="J33" s="156"/>
      <c r="K33" s="156"/>
      <c r="L33" s="156"/>
      <c r="M33" s="156"/>
      <c r="N33" s="156"/>
      <c r="O33" s="184" t="s">
        <v>141</v>
      </c>
      <c r="Q33" s="210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2"/>
      <c r="C34" s="186" t="s">
        <v>451</v>
      </c>
      <c r="D34" s="153" t="s">
        <v>450</v>
      </c>
      <c r="E34" s="156" t="s">
        <v>509</v>
      </c>
      <c r="F34" s="156" t="s">
        <v>509</v>
      </c>
      <c r="G34" s="156" t="s">
        <v>509</v>
      </c>
      <c r="H34" s="156" t="s">
        <v>509</v>
      </c>
      <c r="I34" s="162"/>
      <c r="J34" s="162"/>
      <c r="K34" s="162"/>
      <c r="L34" s="162"/>
      <c r="M34" s="162"/>
      <c r="N34" s="162"/>
      <c r="O34" s="184" t="s">
        <v>141</v>
      </c>
      <c r="Q34" s="210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601</v>
      </c>
      <c r="D35" s="153" t="s">
        <v>602</v>
      </c>
      <c r="E35" s="156" t="s">
        <v>600</v>
      </c>
      <c r="F35" s="156" t="s">
        <v>600</v>
      </c>
      <c r="G35" s="156" t="s">
        <v>600</v>
      </c>
      <c r="H35" s="156" t="s">
        <v>600</v>
      </c>
      <c r="I35" s="156" t="s">
        <v>600</v>
      </c>
      <c r="J35" s="156" t="s">
        <v>600</v>
      </c>
      <c r="K35" s="156" t="s">
        <v>600</v>
      </c>
      <c r="L35" s="156" t="s">
        <v>600</v>
      </c>
      <c r="M35" s="156" t="s">
        <v>600</v>
      </c>
      <c r="N35" s="156" t="s">
        <v>600</v>
      </c>
      <c r="O35" s="184" t="s">
        <v>141</v>
      </c>
      <c r="Q35" s="210"/>
      <c r="R35" s="67" t="s">
        <v>600</v>
      </c>
      <c r="S35" s="67" t="s">
        <v>603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443</v>
      </c>
      <c r="D36" s="119" t="s">
        <v>534</v>
      </c>
      <c r="E36" s="162" t="s">
        <v>452</v>
      </c>
      <c r="F36" s="162" t="s">
        <v>452</v>
      </c>
      <c r="G36" s="162" t="s">
        <v>453</v>
      </c>
      <c r="H36" s="162" t="s">
        <v>453</v>
      </c>
      <c r="I36" s="162"/>
      <c r="J36" s="162"/>
      <c r="K36" s="162"/>
      <c r="L36" s="162"/>
      <c r="M36" s="162"/>
      <c r="N36" s="162"/>
      <c r="O36" s="184" t="s">
        <v>141</v>
      </c>
      <c r="Q36" s="210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268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348</v>
      </c>
      <c r="D39" s="197"/>
      <c r="E39" s="197" t="s">
        <v>527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528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521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525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526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531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532</v>
      </c>
      <c r="D46" s="200" t="s">
        <v>530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361</v>
      </c>
      <c r="K46" s="197"/>
      <c r="L46" s="197"/>
      <c r="M46" s="197"/>
      <c r="N46" s="197"/>
      <c r="O46" s="198"/>
    </row>
    <row r="47" spans="2:28">
      <c r="B47" s="192"/>
      <c r="C47" s="199" t="s">
        <v>347</v>
      </c>
      <c r="D47" s="200" t="s">
        <v>530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361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575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539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515</v>
      </c>
      <c r="D54" s="179" t="s">
        <v>511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143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522</v>
      </c>
      <c r="D55" s="153" t="s">
        <v>513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533</v>
      </c>
      <c r="D56" s="185">
        <f>SUMPRODUCT(E56:N56,E53:N53)</f>
        <v>1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144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136</v>
      </c>
      <c r="D57" s="187"/>
      <c r="E57" s="156" t="str">
        <f>E23</f>
        <v>MeteoGroup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141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517</v>
      </c>
      <c r="D58" s="187"/>
      <c r="E58" s="156" t="str">
        <f>E24</f>
        <v>Cottbus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518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512</v>
      </c>
      <c r="D59" s="187"/>
      <c r="E59" s="160">
        <f>E25</f>
        <v>10496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142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140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516</v>
      </c>
      <c r="D62" s="130"/>
      <c r="E62" s="130"/>
      <c r="F62" s="157">
        <f>F28</f>
        <v>1</v>
      </c>
    </row>
    <row r="63" spans="2:28" ht="15" customHeight="1">
      <c r="E63" s="177">
        <f>IF(E64&gt;$F$62,0,1)</f>
        <v>1</v>
      </c>
      <c r="F63" s="177">
        <f t="shared" ref="F63:N63" si="7">IF(F64&gt;$F$62,0,1)</f>
        <v>0</v>
      </c>
      <c r="G63" s="177">
        <f t="shared" si="7"/>
        <v>0</v>
      </c>
      <c r="H63" s="177">
        <f t="shared" si="7"/>
        <v>0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139</v>
      </c>
      <c r="D64" s="179" t="s">
        <v>253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143</v>
      </c>
    </row>
    <row r="65" spans="2:15">
      <c r="B65" s="182"/>
      <c r="C65" s="183" t="s">
        <v>523</v>
      </c>
      <c r="D65" s="185" t="s">
        <v>252</v>
      </c>
      <c r="E65" s="280">
        <f>1-SUMPRODUCT(F63:N63,F65:N65)</f>
        <v>1</v>
      </c>
      <c r="F65" s="280">
        <f>ROUND(F66/$D$66,4)</f>
        <v>0.5</v>
      </c>
      <c r="G65" s="280">
        <f t="shared" ref="G65:N65" si="8">ROUND(G66/$D$66,4)</f>
        <v>0.25</v>
      </c>
      <c r="H65" s="280">
        <f t="shared" si="8"/>
        <v>0.125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529</v>
      </c>
      <c r="D66" s="185">
        <f>SUMPRODUCT(E66:N66,E63:N63)</f>
        <v>1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144</v>
      </c>
    </row>
    <row r="67" spans="2:15">
      <c r="B67" s="182"/>
      <c r="C67" s="186" t="s">
        <v>360</v>
      </c>
      <c r="D67" s="153" t="s">
        <v>359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141</v>
      </c>
    </row>
    <row r="68" spans="2:15">
      <c r="B68" s="182"/>
      <c r="C68" s="186" t="s">
        <v>451</v>
      </c>
      <c r="D68" s="153" t="s">
        <v>450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141</v>
      </c>
    </row>
    <row r="69" spans="2:15">
      <c r="B69" s="182"/>
      <c r="C69" s="186" t="s">
        <v>601</v>
      </c>
      <c r="D69" s="153" t="s">
        <v>602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141</v>
      </c>
    </row>
    <row r="70" spans="2:15">
      <c r="B70" s="182"/>
      <c r="C70" s="191" t="s">
        <v>443</v>
      </c>
      <c r="D70" s="119" t="s">
        <v>534</v>
      </c>
      <c r="E70" s="163" t="s">
        <v>453</v>
      </c>
      <c r="F70" s="163" t="s">
        <v>453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141</v>
      </c>
    </row>
    <row r="71" spans="2:15"/>
    <row r="72" spans="2:15" ht="15.75" customHeight="1">
      <c r="C72" s="345" t="s">
        <v>576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P9" sqref="P9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363</v>
      </c>
    </row>
    <row r="3" spans="2:26">
      <c r="B3" s="130" t="s">
        <v>466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368</v>
      </c>
      <c r="D5" s="54" t="str">
        <f>Netzbetreiber!$D$9</f>
        <v>NBB Netzgesellschaft Berlin-Brandenburg mbH &amp; Co. KG</v>
      </c>
      <c r="E5" s="130"/>
      <c r="J5" s="88" t="s">
        <v>497</v>
      </c>
      <c r="K5" s="346" t="s">
        <v>673</v>
      </c>
      <c r="L5" s="346"/>
      <c r="M5" s="346"/>
      <c r="N5" s="346"/>
      <c r="O5" s="346"/>
      <c r="P5" s="346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335</v>
      </c>
      <c r="D6" s="54" t="str">
        <f>Netzbetreiber!$D$28</f>
        <v>Berlin, Brandenburg</v>
      </c>
      <c r="E6" s="130"/>
      <c r="F6" s="130"/>
      <c r="K6" s="131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487</v>
      </c>
      <c r="D7" s="54" t="str">
        <f>Netzbetreiber!$D$11</f>
        <v>9870008200006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132</v>
      </c>
      <c r="D8" s="52">
        <f>Netzbetreiber!$D$6</f>
        <v>42278</v>
      </c>
      <c r="E8" s="130"/>
      <c r="F8" s="130"/>
      <c r="H8" s="128" t="s">
        <v>495</v>
      </c>
      <c r="J8" s="132">
        <f>COUNTA(D12:D100)</f>
        <v>0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246</v>
      </c>
      <c r="C10" s="135" t="s">
        <v>494</v>
      </c>
      <c r="D10" s="134" t="s">
        <v>146</v>
      </c>
      <c r="E10" s="273" t="s">
        <v>508</v>
      </c>
      <c r="F10" s="135" t="s">
        <v>147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631</v>
      </c>
      <c r="M10" s="150" t="s">
        <v>640</v>
      </c>
      <c r="N10" s="151" t="s">
        <v>641</v>
      </c>
      <c r="O10" s="151" t="s">
        <v>642</v>
      </c>
      <c r="P10" s="152" t="s">
        <v>643</v>
      </c>
      <c r="Q10" s="146" t="s">
        <v>632</v>
      </c>
      <c r="R10" s="136" t="s">
        <v>633</v>
      </c>
      <c r="S10" s="137" t="s">
        <v>634</v>
      </c>
      <c r="T10" s="137" t="s">
        <v>635</v>
      </c>
      <c r="U10" s="137" t="s">
        <v>636</v>
      </c>
      <c r="V10" s="137" t="s">
        <v>637</v>
      </c>
      <c r="W10" s="137" t="s">
        <v>638</v>
      </c>
      <c r="X10" s="138" t="s">
        <v>639</v>
      </c>
      <c r="Y10" s="295" t="s">
        <v>644</v>
      </c>
    </row>
    <row r="11" spans="2:26" ht="15.75" thickBot="1">
      <c r="B11" s="139" t="s">
        <v>496</v>
      </c>
      <c r="C11" s="140" t="s">
        <v>507</v>
      </c>
      <c r="D11" s="294"/>
      <c r="E11" s="164"/>
      <c r="F11" s="296"/>
      <c r="H11" s="167"/>
      <c r="I11" s="167"/>
      <c r="J11" s="167"/>
      <c r="K11" s="167"/>
      <c r="L11" s="336"/>
      <c r="M11" s="167"/>
      <c r="N11" s="167"/>
      <c r="O11" s="167"/>
      <c r="P11" s="167"/>
      <c r="Q11" s="337"/>
      <c r="R11" s="168"/>
      <c r="S11" s="168"/>
      <c r="T11" s="168"/>
      <c r="U11" s="168"/>
      <c r="V11" s="168"/>
      <c r="W11" s="168"/>
      <c r="X11" s="169"/>
      <c r="Y11" s="292">
        <v>365.12299999999999</v>
      </c>
    </row>
    <row r="12" spans="2:26">
      <c r="B12" s="141">
        <v>1</v>
      </c>
      <c r="C12" s="142" t="str">
        <f t="shared" ref="C12:C41" si="0">$D$6</f>
        <v>Berlin, Brandenburg</v>
      </c>
      <c r="D12" s="62"/>
      <c r="E12" s="165"/>
      <c r="F12" s="297"/>
      <c r="H12" s="274"/>
      <c r="I12" s="274"/>
      <c r="J12" s="274"/>
      <c r="K12" s="274"/>
      <c r="L12" s="338"/>
      <c r="M12" s="274"/>
      <c r="N12" s="274"/>
      <c r="O12" s="274"/>
      <c r="P12" s="274"/>
      <c r="Q12" s="339"/>
      <c r="R12" s="275"/>
      <c r="S12" s="275"/>
      <c r="T12" s="275"/>
      <c r="U12" s="275"/>
      <c r="V12" s="275"/>
      <c r="W12" s="275"/>
      <c r="X12" s="276"/>
      <c r="Y12" s="293"/>
      <c r="Z12" s="211"/>
    </row>
    <row r="13" spans="2:26" s="143" customFormat="1">
      <c r="B13" s="144">
        <v>2</v>
      </c>
      <c r="C13" s="145" t="str">
        <f t="shared" si="0"/>
        <v>Berlin, Brandenburg</v>
      </c>
      <c r="D13" s="62"/>
      <c r="E13" s="165"/>
      <c r="F13" s="297"/>
      <c r="H13" s="274"/>
      <c r="I13" s="274"/>
      <c r="J13" s="274"/>
      <c r="K13" s="274"/>
      <c r="L13" s="338"/>
      <c r="M13" s="274"/>
      <c r="N13" s="274"/>
      <c r="O13" s="274"/>
      <c r="P13" s="274"/>
      <c r="Q13" s="339"/>
      <c r="R13" s="275"/>
      <c r="S13" s="275"/>
      <c r="T13" s="275"/>
      <c r="U13" s="275"/>
      <c r="V13" s="275"/>
      <c r="W13" s="275"/>
      <c r="X13" s="276"/>
      <c r="Y13" s="293"/>
      <c r="Z13" s="211"/>
    </row>
    <row r="14" spans="2:26" s="143" customFormat="1">
      <c r="B14" s="144">
        <v>3</v>
      </c>
      <c r="C14" s="145" t="str">
        <f t="shared" si="0"/>
        <v>Berlin, Brandenburg</v>
      </c>
      <c r="D14" s="62"/>
      <c r="E14" s="165"/>
      <c r="F14" s="297"/>
      <c r="H14" s="274"/>
      <c r="I14" s="274"/>
      <c r="J14" s="274"/>
      <c r="K14" s="274"/>
      <c r="L14" s="338"/>
      <c r="M14" s="274"/>
      <c r="N14" s="274"/>
      <c r="O14" s="274"/>
      <c r="P14" s="274"/>
      <c r="Q14" s="339"/>
      <c r="R14" s="275"/>
      <c r="S14" s="275"/>
      <c r="T14" s="275"/>
      <c r="U14" s="275"/>
      <c r="V14" s="275"/>
      <c r="W14" s="275"/>
      <c r="X14" s="276"/>
      <c r="Y14" s="293"/>
      <c r="Z14" s="211"/>
    </row>
    <row r="15" spans="2:26" s="143" customFormat="1">
      <c r="B15" s="144">
        <v>4</v>
      </c>
      <c r="C15" s="145" t="str">
        <f t="shared" si="0"/>
        <v>Berlin, Brandenburg</v>
      </c>
      <c r="D15" s="62"/>
      <c r="E15" s="165"/>
      <c r="F15" s="297"/>
      <c r="H15" s="274"/>
      <c r="I15" s="274"/>
      <c r="J15" s="274"/>
      <c r="K15" s="274"/>
      <c r="L15" s="338"/>
      <c r="M15" s="274"/>
      <c r="N15" s="274"/>
      <c r="O15" s="274"/>
      <c r="P15" s="274"/>
      <c r="Q15" s="339"/>
      <c r="R15" s="275"/>
      <c r="S15" s="275"/>
      <c r="T15" s="275"/>
      <c r="U15" s="275"/>
      <c r="V15" s="275"/>
      <c r="W15" s="275"/>
      <c r="X15" s="276"/>
      <c r="Y15" s="293"/>
      <c r="Z15" s="211"/>
    </row>
    <row r="16" spans="2:26" s="143" customFormat="1">
      <c r="B16" s="144">
        <v>5</v>
      </c>
      <c r="C16" s="145" t="str">
        <f t="shared" si="0"/>
        <v>Berlin, Brandenburg</v>
      </c>
      <c r="D16" s="62"/>
      <c r="E16" s="165"/>
      <c r="F16" s="297"/>
      <c r="H16" s="274"/>
      <c r="I16" s="274"/>
      <c r="J16" s="274"/>
      <c r="K16" s="274"/>
      <c r="L16" s="338"/>
      <c r="M16" s="274"/>
      <c r="N16" s="274"/>
      <c r="O16" s="274"/>
      <c r="P16" s="274"/>
      <c r="Q16" s="339"/>
      <c r="R16" s="275"/>
      <c r="S16" s="275"/>
      <c r="T16" s="275"/>
      <c r="U16" s="275"/>
      <c r="V16" s="275"/>
      <c r="W16" s="275"/>
      <c r="X16" s="276"/>
      <c r="Y16" s="293"/>
      <c r="Z16" s="211"/>
    </row>
    <row r="17" spans="2:26" s="143" customFormat="1">
      <c r="B17" s="144">
        <v>6</v>
      </c>
      <c r="C17" s="145" t="str">
        <f t="shared" si="0"/>
        <v>Berlin, Brandenburg</v>
      </c>
      <c r="D17" s="62"/>
      <c r="E17" s="165"/>
      <c r="F17" s="297"/>
      <c r="H17" s="274"/>
      <c r="I17" s="274"/>
      <c r="J17" s="274"/>
      <c r="K17" s="274"/>
      <c r="L17" s="338"/>
      <c r="M17" s="274"/>
      <c r="N17" s="274"/>
      <c r="O17" s="274"/>
      <c r="P17" s="274"/>
      <c r="Q17" s="339"/>
      <c r="R17" s="275"/>
      <c r="S17" s="275"/>
      <c r="T17" s="275"/>
      <c r="U17" s="275"/>
      <c r="V17" s="275"/>
      <c r="W17" s="275"/>
      <c r="X17" s="276"/>
      <c r="Y17" s="293"/>
      <c r="Z17" s="211"/>
    </row>
    <row r="18" spans="2:26" s="143" customFormat="1">
      <c r="B18" s="144">
        <v>7</v>
      </c>
      <c r="C18" s="145" t="str">
        <f t="shared" si="0"/>
        <v>Berlin, Brandenburg</v>
      </c>
      <c r="D18" s="62"/>
      <c r="E18" s="165"/>
      <c r="F18" s="297"/>
      <c r="H18" s="274"/>
      <c r="I18" s="274"/>
      <c r="J18" s="274"/>
      <c r="K18" s="274"/>
      <c r="L18" s="338"/>
      <c r="M18" s="274"/>
      <c r="N18" s="274"/>
      <c r="O18" s="274"/>
      <c r="P18" s="274"/>
      <c r="Q18" s="339"/>
      <c r="R18" s="275"/>
      <c r="S18" s="275"/>
      <c r="T18" s="275"/>
      <c r="U18" s="275"/>
      <c r="V18" s="275"/>
      <c r="W18" s="275"/>
      <c r="X18" s="276"/>
      <c r="Y18" s="293"/>
      <c r="Z18" s="211"/>
    </row>
    <row r="19" spans="2:26" s="143" customFormat="1">
      <c r="B19" s="144">
        <v>8</v>
      </c>
      <c r="C19" s="145" t="str">
        <f t="shared" si="0"/>
        <v>Berlin, Brandenburg</v>
      </c>
      <c r="D19" s="62"/>
      <c r="E19" s="165"/>
      <c r="F19" s="297"/>
      <c r="H19" s="274"/>
      <c r="I19" s="274"/>
      <c r="J19" s="274"/>
      <c r="K19" s="274"/>
      <c r="L19" s="338"/>
      <c r="M19" s="274"/>
      <c r="N19" s="274"/>
      <c r="O19" s="274"/>
      <c r="P19" s="274"/>
      <c r="Q19" s="339"/>
      <c r="R19" s="275"/>
      <c r="S19" s="275"/>
      <c r="T19" s="275"/>
      <c r="U19" s="275"/>
      <c r="V19" s="275"/>
      <c r="W19" s="275"/>
      <c r="X19" s="276"/>
      <c r="Y19" s="293"/>
      <c r="Z19" s="211"/>
    </row>
    <row r="20" spans="2:26" s="143" customFormat="1">
      <c r="B20" s="144">
        <v>9</v>
      </c>
      <c r="C20" s="145" t="str">
        <f t="shared" si="0"/>
        <v>Berlin, Brandenburg</v>
      </c>
      <c r="D20" s="62"/>
      <c r="E20" s="165"/>
      <c r="F20" s="297"/>
      <c r="H20" s="274"/>
      <c r="I20" s="274"/>
      <c r="J20" s="274"/>
      <c r="K20" s="274"/>
      <c r="L20" s="338"/>
      <c r="M20" s="274"/>
      <c r="N20" s="274"/>
      <c r="O20" s="274"/>
      <c r="P20" s="274"/>
      <c r="Q20" s="339"/>
      <c r="R20" s="275"/>
      <c r="S20" s="275"/>
      <c r="T20" s="275"/>
      <c r="U20" s="275"/>
      <c r="V20" s="275"/>
      <c r="W20" s="275"/>
      <c r="X20" s="276"/>
      <c r="Y20" s="293"/>
      <c r="Z20" s="211"/>
    </row>
    <row r="21" spans="2:26" s="143" customFormat="1">
      <c r="B21" s="144">
        <v>10</v>
      </c>
      <c r="C21" s="145" t="str">
        <f t="shared" si="0"/>
        <v>Berlin, Brandenburg</v>
      </c>
      <c r="D21" s="62"/>
      <c r="E21" s="165"/>
      <c r="F21" s="297"/>
      <c r="H21" s="274"/>
      <c r="I21" s="274"/>
      <c r="J21" s="274"/>
      <c r="K21" s="274"/>
      <c r="L21" s="338"/>
      <c r="M21" s="274"/>
      <c r="N21" s="274"/>
      <c r="O21" s="274"/>
      <c r="P21" s="274"/>
      <c r="Q21" s="339"/>
      <c r="R21" s="275"/>
      <c r="S21" s="275"/>
      <c r="T21" s="275"/>
      <c r="U21" s="275"/>
      <c r="V21" s="275"/>
      <c r="W21" s="275"/>
      <c r="X21" s="276"/>
      <c r="Y21" s="293"/>
      <c r="Z21" s="211"/>
    </row>
    <row r="22" spans="2:26" s="143" customFormat="1">
      <c r="B22" s="144">
        <v>11</v>
      </c>
      <c r="C22" s="145" t="str">
        <f t="shared" si="0"/>
        <v>Berlin, Brandenburg</v>
      </c>
      <c r="D22" s="62"/>
      <c r="E22" s="165"/>
      <c r="F22" s="297"/>
      <c r="H22" s="274"/>
      <c r="I22" s="274"/>
      <c r="J22" s="274"/>
      <c r="K22" s="274"/>
      <c r="L22" s="338"/>
      <c r="M22" s="274"/>
      <c r="N22" s="274"/>
      <c r="O22" s="274"/>
      <c r="P22" s="274"/>
      <c r="Q22" s="339"/>
      <c r="R22" s="275"/>
      <c r="S22" s="275"/>
      <c r="T22" s="275"/>
      <c r="U22" s="275"/>
      <c r="V22" s="275"/>
      <c r="W22" s="275"/>
      <c r="X22" s="276"/>
      <c r="Y22" s="293"/>
      <c r="Z22" s="211"/>
    </row>
    <row r="23" spans="2:26" s="143" customFormat="1">
      <c r="B23" s="144">
        <v>12</v>
      </c>
      <c r="C23" s="145" t="str">
        <f t="shared" si="0"/>
        <v>Berlin, Brandenburg</v>
      </c>
      <c r="D23" s="62"/>
      <c r="E23" s="165"/>
      <c r="F23" s="297"/>
      <c r="H23" s="274"/>
      <c r="I23" s="274"/>
      <c r="J23" s="274"/>
      <c r="K23" s="274"/>
      <c r="L23" s="338"/>
      <c r="M23" s="274"/>
      <c r="N23" s="274"/>
      <c r="O23" s="274"/>
      <c r="P23" s="274"/>
      <c r="Q23" s="339"/>
      <c r="R23" s="275"/>
      <c r="S23" s="275"/>
      <c r="T23" s="275"/>
      <c r="U23" s="275"/>
      <c r="V23" s="275"/>
      <c r="W23" s="275"/>
      <c r="X23" s="276"/>
      <c r="Y23" s="293"/>
      <c r="Z23" s="211"/>
    </row>
    <row r="24" spans="2:26" s="143" customFormat="1">
      <c r="B24" s="144">
        <v>13</v>
      </c>
      <c r="C24" s="145" t="str">
        <f t="shared" si="0"/>
        <v>Berlin, Brandenburg</v>
      </c>
      <c r="D24" s="62"/>
      <c r="E24" s="165"/>
      <c r="F24" s="297"/>
      <c r="H24" s="274"/>
      <c r="I24" s="274"/>
      <c r="J24" s="274"/>
      <c r="K24" s="274"/>
      <c r="L24" s="338"/>
      <c r="M24" s="274"/>
      <c r="N24" s="274"/>
      <c r="O24" s="274"/>
      <c r="P24" s="274"/>
      <c r="Q24" s="339"/>
      <c r="R24" s="275"/>
      <c r="S24" s="275"/>
      <c r="T24" s="275"/>
      <c r="U24" s="275"/>
      <c r="V24" s="275"/>
      <c r="W24" s="275"/>
      <c r="X24" s="276"/>
      <c r="Y24" s="293"/>
      <c r="Z24" s="211"/>
    </row>
    <row r="25" spans="2:26" s="143" customFormat="1">
      <c r="B25" s="144">
        <v>14</v>
      </c>
      <c r="C25" s="145" t="str">
        <f t="shared" si="0"/>
        <v>Berlin, Brandenburg</v>
      </c>
      <c r="D25" s="62"/>
      <c r="E25" s="165"/>
      <c r="F25" s="297"/>
      <c r="H25" s="274"/>
      <c r="I25" s="274"/>
      <c r="J25" s="274"/>
      <c r="K25" s="274"/>
      <c r="L25" s="338"/>
      <c r="M25" s="274"/>
      <c r="N25" s="274"/>
      <c r="O25" s="274"/>
      <c r="P25" s="274"/>
      <c r="Q25" s="339"/>
      <c r="R25" s="275"/>
      <c r="S25" s="275"/>
      <c r="T25" s="275"/>
      <c r="U25" s="275"/>
      <c r="V25" s="275"/>
      <c r="W25" s="275"/>
      <c r="X25" s="276"/>
      <c r="Y25" s="293"/>
      <c r="Z25" s="211"/>
    </row>
    <row r="26" spans="2:26" s="143" customFormat="1">
      <c r="B26" s="144">
        <v>15</v>
      </c>
      <c r="C26" s="145" t="str">
        <f t="shared" si="0"/>
        <v>Berlin, Brandenburg</v>
      </c>
      <c r="D26" s="62"/>
      <c r="E26" s="165"/>
      <c r="F26" s="297"/>
      <c r="H26" s="274"/>
      <c r="I26" s="274"/>
      <c r="J26" s="274"/>
      <c r="K26" s="274"/>
      <c r="L26" s="338"/>
      <c r="M26" s="274"/>
      <c r="N26" s="274"/>
      <c r="O26" s="274"/>
      <c r="P26" s="274"/>
      <c r="Q26" s="339"/>
      <c r="R26" s="275"/>
      <c r="S26" s="275"/>
      <c r="T26" s="275"/>
      <c r="U26" s="275"/>
      <c r="V26" s="275"/>
      <c r="W26" s="275"/>
      <c r="X26" s="276"/>
      <c r="Y26" s="293"/>
      <c r="Z26" s="211"/>
    </row>
    <row r="27" spans="2:26" s="143" customFormat="1">
      <c r="B27" s="144">
        <v>16</v>
      </c>
      <c r="C27" s="145" t="str">
        <f t="shared" si="0"/>
        <v>Berlin, Brandenburg</v>
      </c>
      <c r="D27" s="62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Berlin, Brandenburg</v>
      </c>
      <c r="D28" s="62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Berlin, Brandenburg</v>
      </c>
      <c r="D29" s="62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Berlin, Brandenburg</v>
      </c>
      <c r="D30" s="62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Berlin, Brandenburg</v>
      </c>
      <c r="D31" s="62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Berlin, Brandenburg</v>
      </c>
      <c r="D32" s="62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Berlin, Brandenburg</v>
      </c>
      <c r="D33" s="62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Berlin, Brandenburg</v>
      </c>
      <c r="D34" s="62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Berlin, Brandenburg</v>
      </c>
      <c r="D35" s="62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Berlin, Brandenburg</v>
      </c>
      <c r="D36" s="62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Berlin, Brandenburg</v>
      </c>
      <c r="D37" s="62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Berlin, Brandenburg</v>
      </c>
      <c r="D38" s="62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Berlin, Brandenburg</v>
      </c>
      <c r="D39" s="62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Berlin, Brandenburg</v>
      </c>
      <c r="D40" s="62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Berlin, Brandenburg</v>
      </c>
      <c r="D41" s="62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mergeCells count="1">
    <mergeCell ref="K5:P5"/>
  </mergeCells>
  <conditionalFormatting sqref="F11:F41 H11:K41 M11:P41 R11:Y41">
    <cfRule type="expression" dxfId="11" priority="11">
      <formula>ISERROR(F11)</formula>
    </cfRule>
  </conditionalFormatting>
  <conditionalFormatting sqref="E12:F41 Y12:Y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C4" sqref="C4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446</v>
      </c>
    </row>
    <row r="3" spans="2:30" ht="15" customHeight="1">
      <c r="B3" s="84"/>
    </row>
    <row r="4" spans="2:30" ht="15" customHeight="1">
      <c r="B4" s="85" t="s">
        <v>445</v>
      </c>
      <c r="C4" s="63" t="str">
        <f>Netzbetreiber!$D$9</f>
        <v>NBB Netzgesellschaft Berlin-Brandenburg mbH &amp; Co. KG</v>
      </c>
      <c r="D4" s="76"/>
      <c r="G4" s="76"/>
      <c r="I4" s="76"/>
      <c r="J4" s="77"/>
      <c r="M4" s="86" t="s">
        <v>535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444</v>
      </c>
      <c r="C5" s="64" t="str">
        <f>Netzbetreiber!$D$28</f>
        <v>Berlin, Brandenburg</v>
      </c>
      <c r="D5" s="37"/>
      <c r="E5" s="76"/>
      <c r="F5" s="76"/>
      <c r="G5" s="76"/>
      <c r="I5" s="76"/>
      <c r="J5" s="76"/>
      <c r="K5" s="76"/>
      <c r="L5" s="76"/>
      <c r="M5" s="88" t="s">
        <v>506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442</v>
      </c>
      <c r="C6" s="63" t="str">
        <f>Netzbetreiber!$D$11</f>
        <v>9870008200006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132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7" t="s">
        <v>458</v>
      </c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9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467</v>
      </c>
      <c r="N9" s="91" t="s">
        <v>370</v>
      </c>
      <c r="O9" s="92" t="s">
        <v>371</v>
      </c>
      <c r="P9" s="92" t="s">
        <v>372</v>
      </c>
      <c r="Q9" s="92" t="s">
        <v>373</v>
      </c>
      <c r="R9" s="92" t="s">
        <v>374</v>
      </c>
      <c r="S9" s="92" t="s">
        <v>375</v>
      </c>
      <c r="T9" s="92" t="s">
        <v>376</v>
      </c>
      <c r="U9" s="92" t="s">
        <v>377</v>
      </c>
      <c r="V9" s="92" t="s">
        <v>378</v>
      </c>
      <c r="W9" s="92" t="s">
        <v>379</v>
      </c>
      <c r="X9" s="92" t="s">
        <v>380</v>
      </c>
      <c r="Y9" s="92" t="s">
        <v>381</v>
      </c>
      <c r="Z9" s="92" t="s">
        <v>382</v>
      </c>
      <c r="AA9" s="92" t="s">
        <v>383</v>
      </c>
      <c r="AB9" s="92" t="s">
        <v>384</v>
      </c>
      <c r="AC9" s="93" t="s">
        <v>385</v>
      </c>
      <c r="AD9" s="93" t="s">
        <v>427</v>
      </c>
    </row>
    <row r="10" spans="2:30" ht="72" customHeight="1" thickBot="1">
      <c r="B10" s="352" t="s">
        <v>579</v>
      </c>
      <c r="C10" s="353"/>
      <c r="D10" s="94">
        <v>2</v>
      </c>
      <c r="E10" s="95" t="str">
        <f>IF(ISERROR(HLOOKUP(E$11,$M$9:$AD$33,$D10,0)),"",HLOOKUP(E$11,$M$9:$AD$33,$D10,0))</f>
        <v/>
      </c>
      <c r="F10" s="350" t="s">
        <v>396</v>
      </c>
      <c r="G10" s="350"/>
      <c r="H10" s="350"/>
      <c r="I10" s="350"/>
      <c r="J10" s="350"/>
      <c r="K10" s="350"/>
      <c r="L10" s="351"/>
      <c r="M10" s="96" t="s">
        <v>468</v>
      </c>
      <c r="N10" s="97" t="s">
        <v>469</v>
      </c>
      <c r="O10" s="98" t="s">
        <v>470</v>
      </c>
      <c r="P10" s="99" t="s">
        <v>471</v>
      </c>
      <c r="Q10" s="99" t="s">
        <v>472</v>
      </c>
      <c r="R10" s="99" t="s">
        <v>473</v>
      </c>
      <c r="S10" s="99" t="s">
        <v>474</v>
      </c>
      <c r="T10" s="99" t="s">
        <v>475</v>
      </c>
      <c r="U10" s="99" t="s">
        <v>476</v>
      </c>
      <c r="V10" s="99" t="s">
        <v>477</v>
      </c>
      <c r="W10" s="99" t="s">
        <v>478</v>
      </c>
      <c r="X10" s="99" t="s">
        <v>479</v>
      </c>
      <c r="Y10" s="99" t="s">
        <v>480</v>
      </c>
      <c r="Z10" s="99" t="s">
        <v>481</v>
      </c>
      <c r="AA10" s="99" t="s">
        <v>482</v>
      </c>
      <c r="AB10" s="99" t="s">
        <v>483</v>
      </c>
      <c r="AC10" s="100" t="s">
        <v>484</v>
      </c>
      <c r="AD10" s="101" t="s">
        <v>428</v>
      </c>
    </row>
    <row r="11" spans="2:30" ht="15.75" thickBot="1">
      <c r="B11" s="102" t="s">
        <v>419</v>
      </c>
      <c r="C11" s="103"/>
      <c r="D11" s="104">
        <v>3</v>
      </c>
      <c r="E11" s="105"/>
      <c r="F11" s="106" t="s">
        <v>387</v>
      </c>
      <c r="G11" s="107" t="s">
        <v>388</v>
      </c>
      <c r="H11" s="107" t="s">
        <v>389</v>
      </c>
      <c r="I11" s="107" t="s">
        <v>390</v>
      </c>
      <c r="J11" s="107" t="s">
        <v>391</v>
      </c>
      <c r="K11" s="107" t="s">
        <v>392</v>
      </c>
      <c r="L11" s="108" t="s">
        <v>393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397</v>
      </c>
      <c r="C12" s="110"/>
      <c r="D12" s="111">
        <v>4</v>
      </c>
      <c r="E12" s="304">
        <f>MIN(SUMPRODUCT($M$11:$AD$11,M12:AD12),1)</f>
        <v>1</v>
      </c>
      <c r="F12" s="301" t="s">
        <v>393</v>
      </c>
      <c r="G12" s="78" t="s">
        <v>393</v>
      </c>
      <c r="H12" s="78" t="s">
        <v>393</v>
      </c>
      <c r="I12" s="78" t="s">
        <v>393</v>
      </c>
      <c r="J12" s="78" t="s">
        <v>393</v>
      </c>
      <c r="K12" s="78" t="s">
        <v>393</v>
      </c>
      <c r="L12" s="79" t="s">
        <v>393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398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393</v>
      </c>
      <c r="G13" s="80" t="s">
        <v>393</v>
      </c>
      <c r="H13" s="80" t="s">
        <v>393</v>
      </c>
      <c r="I13" s="80" t="s">
        <v>393</v>
      </c>
      <c r="J13" s="80" t="s">
        <v>393</v>
      </c>
      <c r="K13" s="80" t="s">
        <v>393</v>
      </c>
      <c r="L13" s="81" t="s">
        <v>393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399</v>
      </c>
      <c r="C14" s="117"/>
      <c r="D14" s="111">
        <v>6</v>
      </c>
      <c r="E14" s="305">
        <f t="shared" si="0"/>
        <v>0</v>
      </c>
      <c r="F14" s="302" t="s">
        <v>393</v>
      </c>
      <c r="G14" s="80" t="s">
        <v>400</v>
      </c>
      <c r="H14" s="80" t="s">
        <v>400</v>
      </c>
      <c r="I14" s="80" t="s">
        <v>400</v>
      </c>
      <c r="J14" s="80" t="s">
        <v>400</v>
      </c>
      <c r="K14" s="80" t="s">
        <v>400</v>
      </c>
      <c r="L14" s="81" t="s">
        <v>400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401</v>
      </c>
      <c r="C15" s="117"/>
      <c r="D15" s="111">
        <v>7</v>
      </c>
      <c r="E15" s="305">
        <f t="shared" si="0"/>
        <v>0</v>
      </c>
      <c r="F15" s="302" t="s">
        <v>400</v>
      </c>
      <c r="G15" s="80" t="s">
        <v>392</v>
      </c>
      <c r="H15" s="80" t="s">
        <v>400</v>
      </c>
      <c r="I15" s="80" t="s">
        <v>400</v>
      </c>
      <c r="J15" s="80" t="s">
        <v>400</v>
      </c>
      <c r="K15" s="80" t="s">
        <v>400</v>
      </c>
      <c r="L15" s="81" t="s">
        <v>400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413</v>
      </c>
      <c r="C16" s="117"/>
      <c r="D16" s="111">
        <v>8</v>
      </c>
      <c r="E16" s="305">
        <f t="shared" si="0"/>
        <v>1</v>
      </c>
      <c r="F16" s="302" t="s">
        <v>400</v>
      </c>
      <c r="G16" s="80" t="s">
        <v>400</v>
      </c>
      <c r="H16" s="80" t="s">
        <v>400</v>
      </c>
      <c r="I16" s="80" t="s">
        <v>400</v>
      </c>
      <c r="J16" s="80" t="s">
        <v>393</v>
      </c>
      <c r="K16" s="80" t="s">
        <v>400</v>
      </c>
      <c r="L16" s="81" t="s">
        <v>400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414</v>
      </c>
      <c r="C17" s="117"/>
      <c r="D17" s="111">
        <v>9</v>
      </c>
      <c r="E17" s="305">
        <f t="shared" si="0"/>
        <v>1</v>
      </c>
      <c r="F17" s="302" t="s">
        <v>400</v>
      </c>
      <c r="G17" s="80" t="s">
        <v>400</v>
      </c>
      <c r="H17" s="80" t="s">
        <v>400</v>
      </c>
      <c r="I17" s="80" t="s">
        <v>400</v>
      </c>
      <c r="J17" s="80" t="s">
        <v>400</v>
      </c>
      <c r="K17" s="80" t="s">
        <v>400</v>
      </c>
      <c r="L17" s="81" t="s">
        <v>393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415</v>
      </c>
      <c r="C18" s="117"/>
      <c r="D18" s="111">
        <v>10</v>
      </c>
      <c r="E18" s="305">
        <f t="shared" si="0"/>
        <v>1</v>
      </c>
      <c r="F18" s="302" t="s">
        <v>393</v>
      </c>
      <c r="G18" s="80" t="s">
        <v>400</v>
      </c>
      <c r="H18" s="80" t="s">
        <v>400</v>
      </c>
      <c r="I18" s="80" t="s">
        <v>400</v>
      </c>
      <c r="J18" s="80" t="s">
        <v>400</v>
      </c>
      <c r="K18" s="80" t="s">
        <v>400</v>
      </c>
      <c r="L18" s="81" t="s">
        <v>400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402</v>
      </c>
      <c r="C19" s="117"/>
      <c r="D19" s="111">
        <v>11</v>
      </c>
      <c r="E19" s="305">
        <f t="shared" si="0"/>
        <v>1</v>
      </c>
      <c r="F19" s="302" t="s">
        <v>393</v>
      </c>
      <c r="G19" s="80" t="s">
        <v>393</v>
      </c>
      <c r="H19" s="80" t="s">
        <v>393</v>
      </c>
      <c r="I19" s="80" t="s">
        <v>393</v>
      </c>
      <c r="J19" s="80" t="s">
        <v>393</v>
      </c>
      <c r="K19" s="80" t="s">
        <v>393</v>
      </c>
      <c r="L19" s="81" t="s">
        <v>393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645</v>
      </c>
      <c r="C20" s="117"/>
      <c r="D20" s="111">
        <v>12</v>
      </c>
      <c r="E20" s="305">
        <f t="shared" si="0"/>
        <v>1</v>
      </c>
      <c r="F20" s="302" t="s">
        <v>400</v>
      </c>
      <c r="G20" s="80" t="s">
        <v>400</v>
      </c>
      <c r="H20" s="80" t="s">
        <v>400</v>
      </c>
      <c r="I20" s="80" t="s">
        <v>393</v>
      </c>
      <c r="J20" s="80" t="s">
        <v>400</v>
      </c>
      <c r="K20" s="80" t="s">
        <v>400</v>
      </c>
      <c r="L20" s="81" t="s">
        <v>400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416</v>
      </c>
      <c r="C21" s="117"/>
      <c r="D21" s="111">
        <v>13</v>
      </c>
      <c r="E21" s="305">
        <f t="shared" si="0"/>
        <v>1</v>
      </c>
      <c r="F21" s="302" t="s">
        <v>400</v>
      </c>
      <c r="G21" s="80" t="s">
        <v>400</v>
      </c>
      <c r="H21" s="80" t="s">
        <v>400</v>
      </c>
      <c r="I21" s="80" t="s">
        <v>400</v>
      </c>
      <c r="J21" s="80" t="s">
        <v>400</v>
      </c>
      <c r="K21" s="80" t="s">
        <v>400</v>
      </c>
      <c r="L21" s="81" t="s">
        <v>393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417</v>
      </c>
      <c r="C22" s="117"/>
      <c r="D22" s="111">
        <v>14</v>
      </c>
      <c r="E22" s="305">
        <f t="shared" si="0"/>
        <v>1</v>
      </c>
      <c r="F22" s="302" t="s">
        <v>393</v>
      </c>
      <c r="G22" s="80" t="s">
        <v>400</v>
      </c>
      <c r="H22" s="80" t="s">
        <v>400</v>
      </c>
      <c r="I22" s="80" t="s">
        <v>400</v>
      </c>
      <c r="J22" s="80" t="s">
        <v>400</v>
      </c>
      <c r="K22" s="80" t="s">
        <v>400</v>
      </c>
      <c r="L22" s="81" t="s">
        <v>400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418</v>
      </c>
      <c r="C23" s="117"/>
      <c r="D23" s="111">
        <v>15</v>
      </c>
      <c r="E23" s="305">
        <f t="shared" si="0"/>
        <v>0</v>
      </c>
      <c r="F23" s="302" t="s">
        <v>400</v>
      </c>
      <c r="G23" s="80" t="s">
        <v>400</v>
      </c>
      <c r="H23" s="80" t="s">
        <v>400</v>
      </c>
      <c r="I23" s="80" t="s">
        <v>393</v>
      </c>
      <c r="J23" s="80" t="s">
        <v>400</v>
      </c>
      <c r="K23" s="80" t="s">
        <v>400</v>
      </c>
      <c r="L23" s="81" t="s">
        <v>400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403</v>
      </c>
      <c r="C24" s="117"/>
      <c r="D24" s="111">
        <v>16</v>
      </c>
      <c r="E24" s="305">
        <f t="shared" si="0"/>
        <v>0</v>
      </c>
      <c r="F24" s="302" t="s">
        <v>393</v>
      </c>
      <c r="G24" s="80" t="s">
        <v>393</v>
      </c>
      <c r="H24" s="80" t="s">
        <v>393</v>
      </c>
      <c r="I24" s="80" t="s">
        <v>393</v>
      </c>
      <c r="J24" s="80" t="s">
        <v>393</v>
      </c>
      <c r="K24" s="80" t="s">
        <v>393</v>
      </c>
      <c r="L24" s="81" t="s">
        <v>393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404</v>
      </c>
      <c r="C25" s="117"/>
      <c r="D25" s="111">
        <v>17</v>
      </c>
      <c r="E25" s="305">
        <f t="shared" si="0"/>
        <v>0</v>
      </c>
      <c r="F25" s="302" t="s">
        <v>393</v>
      </c>
      <c r="G25" s="80" t="s">
        <v>393</v>
      </c>
      <c r="H25" s="80" t="s">
        <v>393</v>
      </c>
      <c r="I25" s="80" t="s">
        <v>393</v>
      </c>
      <c r="J25" s="80" t="s">
        <v>393</v>
      </c>
      <c r="K25" s="80" t="s">
        <v>393</v>
      </c>
      <c r="L25" s="81" t="s">
        <v>393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405</v>
      </c>
      <c r="C26" s="117"/>
      <c r="D26" s="111">
        <v>18</v>
      </c>
      <c r="E26" s="305">
        <f t="shared" si="0"/>
        <v>1</v>
      </c>
      <c r="F26" s="302" t="s">
        <v>393</v>
      </c>
      <c r="G26" s="80" t="s">
        <v>393</v>
      </c>
      <c r="H26" s="80" t="s">
        <v>393</v>
      </c>
      <c r="I26" s="80" t="s">
        <v>393</v>
      </c>
      <c r="J26" s="80" t="s">
        <v>393</v>
      </c>
      <c r="K26" s="80" t="s">
        <v>393</v>
      </c>
      <c r="L26" s="81" t="s">
        <v>393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406</v>
      </c>
      <c r="C27" s="117"/>
      <c r="D27" s="111">
        <v>19</v>
      </c>
      <c r="E27" s="305">
        <f t="shared" si="0"/>
        <v>0</v>
      </c>
      <c r="F27" s="302" t="s">
        <v>393</v>
      </c>
      <c r="G27" s="80" t="s">
        <v>393</v>
      </c>
      <c r="H27" s="80" t="s">
        <v>393</v>
      </c>
      <c r="I27" s="80" t="s">
        <v>393</v>
      </c>
      <c r="J27" s="80" t="s">
        <v>393</v>
      </c>
      <c r="K27" s="80" t="s">
        <v>393</v>
      </c>
      <c r="L27" s="81" t="s">
        <v>393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407</v>
      </c>
      <c r="C28" s="117"/>
      <c r="D28" s="111">
        <v>20</v>
      </c>
      <c r="E28" s="305">
        <f t="shared" si="0"/>
        <v>0</v>
      </c>
      <c r="F28" s="302" t="s">
        <v>393</v>
      </c>
      <c r="G28" s="80" t="s">
        <v>393</v>
      </c>
      <c r="H28" s="80" t="s">
        <v>393</v>
      </c>
      <c r="I28" s="80" t="s">
        <v>393</v>
      </c>
      <c r="J28" s="80" t="s">
        <v>393</v>
      </c>
      <c r="K28" s="80" t="s">
        <v>393</v>
      </c>
      <c r="L28" s="81" t="s">
        <v>393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408</v>
      </c>
      <c r="C29" s="117"/>
      <c r="D29" s="111">
        <v>21</v>
      </c>
      <c r="E29" s="305">
        <f t="shared" si="0"/>
        <v>0</v>
      </c>
      <c r="F29" s="302" t="s">
        <v>400</v>
      </c>
      <c r="G29" s="80" t="s">
        <v>400</v>
      </c>
      <c r="H29" s="80" t="s">
        <v>393</v>
      </c>
      <c r="I29" s="80" t="s">
        <v>400</v>
      </c>
      <c r="J29" s="80" t="s">
        <v>400</v>
      </c>
      <c r="K29" s="80" t="s">
        <v>400</v>
      </c>
      <c r="L29" s="81" t="s">
        <v>400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409</v>
      </c>
      <c r="C30" s="117"/>
      <c r="D30" s="111">
        <v>22</v>
      </c>
      <c r="E30" s="305">
        <f t="shared" si="0"/>
        <v>0</v>
      </c>
      <c r="F30" s="302" t="s">
        <v>392</v>
      </c>
      <c r="G30" s="80" t="s">
        <v>392</v>
      </c>
      <c r="H30" s="80" t="s">
        <v>392</v>
      </c>
      <c r="I30" s="80" t="s">
        <v>392</v>
      </c>
      <c r="J30" s="80" t="s">
        <v>392</v>
      </c>
      <c r="K30" s="80" t="s">
        <v>392</v>
      </c>
      <c r="L30" s="81" t="s">
        <v>393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410</v>
      </c>
      <c r="C31" s="117"/>
      <c r="D31" s="111">
        <v>23</v>
      </c>
      <c r="E31" s="305">
        <f t="shared" si="0"/>
        <v>1</v>
      </c>
      <c r="F31" s="302" t="s">
        <v>393</v>
      </c>
      <c r="G31" s="80" t="s">
        <v>393</v>
      </c>
      <c r="H31" s="80" t="s">
        <v>393</v>
      </c>
      <c r="I31" s="80" t="s">
        <v>393</v>
      </c>
      <c r="J31" s="80" t="s">
        <v>393</v>
      </c>
      <c r="K31" s="80" t="s">
        <v>393</v>
      </c>
      <c r="L31" s="81" t="s">
        <v>393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411</v>
      </c>
      <c r="C32" s="117"/>
      <c r="D32" s="111">
        <v>24</v>
      </c>
      <c r="E32" s="305">
        <f t="shared" si="0"/>
        <v>1</v>
      </c>
      <c r="F32" s="302" t="s">
        <v>393</v>
      </c>
      <c r="G32" s="80" t="s">
        <v>393</v>
      </c>
      <c r="H32" s="80" t="s">
        <v>393</v>
      </c>
      <c r="I32" s="80" t="s">
        <v>393</v>
      </c>
      <c r="J32" s="80" t="s">
        <v>393</v>
      </c>
      <c r="K32" s="80" t="s">
        <v>393</v>
      </c>
      <c r="L32" s="81" t="s">
        <v>393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412</v>
      </c>
      <c r="C33" s="123"/>
      <c r="D33" s="124">
        <v>25</v>
      </c>
      <c r="E33" s="306">
        <f t="shared" si="0"/>
        <v>0</v>
      </c>
      <c r="F33" s="303" t="s">
        <v>392</v>
      </c>
      <c r="G33" s="82" t="s">
        <v>392</v>
      </c>
      <c r="H33" s="82" t="s">
        <v>392</v>
      </c>
      <c r="I33" s="82" t="s">
        <v>392</v>
      </c>
      <c r="J33" s="82" t="s">
        <v>392</v>
      </c>
      <c r="K33" s="82" t="s">
        <v>392</v>
      </c>
      <c r="L33" s="83" t="s">
        <v>393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wnload" ma:contentTypeID="0x010100A109536632854A4599481AAA03E469E5009137B87E5E0C394FB69A6E2FE658A79B" ma:contentTypeVersion="2" ma:contentTypeDescription="" ma:contentTypeScope="" ma:versionID="3dc34501e1ce668c4cd4be53f668fcd7">
  <xsd:schema xmlns:xsd="http://www.w3.org/2001/XMLSchema" xmlns:xs="http://www.w3.org/2001/XMLSchema" xmlns:p="http://schemas.microsoft.com/office/2006/metadata/properties" xmlns:ns2="73da8f99-a18e-4c81-9e82-fa1d187f72eb" targetNamespace="http://schemas.microsoft.com/office/2006/metadata/properties" ma:root="true" ma:fieldsID="5a018f19c35e08b5f0e2895ee05daa3d" ns2:_="">
    <xsd:import namespace="73da8f99-a18e-4c81-9e82-fa1d187f72eb"/>
    <xsd:element name="properties">
      <xsd:complexType>
        <xsd:sequence>
          <xsd:element name="documentManagement">
            <xsd:complexType>
              <xsd:all>
                <xsd:element ref="ns2:nbbDescription" minOccurs="0"/>
                <xsd:element ref="ns2:nbbDownloadCategory" minOccurs="0"/>
                <xsd:element ref="ns2:nbbAppearInDownloadCenter" minOccurs="0"/>
                <xsd:element ref="ns2:nbbTitleBlock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a8f99-a18e-4c81-9e82-fa1d187f72eb" elementFormDefault="qualified">
    <xsd:import namespace="http://schemas.microsoft.com/office/2006/documentManagement/types"/>
    <xsd:import namespace="http://schemas.microsoft.com/office/infopath/2007/PartnerControls"/>
    <xsd:element name="nbbDescription" ma:index="8" nillable="true" ma:displayName="Beschreibungstext" ma:internalName="nbbDescription">
      <xsd:simpleType>
        <xsd:restriction base="dms:Note">
          <xsd:maxLength value="255"/>
        </xsd:restriction>
      </xsd:simpleType>
    </xsd:element>
    <xsd:element name="nbbDownloadCategory" ma:index="9" nillable="true" ma:displayName="Downloadkategorie" ma:format="Dropdown" ma:internalName="nbbDownloadCategory">
      <xsd:simpleType>
        <xsd:restriction base="dms:Choice">
          <xsd:enumeration value="Anfahrtskizze"/>
          <xsd:enumeration value="Ausbildung"/>
          <xsd:enumeration value="Berichte"/>
          <xsd:enumeration value="Gesetze, Verordnungen und Vereinbarungen"/>
          <xsd:enumeration value="Netzanschluss"/>
          <xsd:enumeration value="Netzzugang und Transport"/>
          <xsd:enumeration value="Installateure"/>
          <xsd:enumeration value="Leitungsauskunft und -rechte"/>
          <xsd:enumeration value="Mess- und Zählerwesen"/>
          <xsd:enumeration value="Zertifizierungen"/>
          <xsd:enumeration value="Verträge, Anträge und Formulare"/>
          <xsd:enumeration value="Stellenangebote"/>
          <xsd:enumeration value="Zertifizierungen"/>
          <xsd:enumeration value="Pressemitteilungen"/>
          <xsd:enumeration value="Sicherheit"/>
        </xsd:restriction>
      </xsd:simpleType>
    </xsd:element>
    <xsd:element name="nbbAppearInDownloadCenter" ma:index="10" nillable="true" ma:displayName="In Download-Center anzeigen" ma:default="1" ma:internalName="nbbAppearInDownloadCenter">
      <xsd:simpleType>
        <xsd:restriction base="dms:Boolean"/>
      </xsd:simpleType>
    </xsd:element>
    <xsd:element name="nbbTitleBlock1" ma:index="11" nillable="true" ma:displayName="Titel Block 1" ma:internalName="nbbTitleBlock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bbDownloadCategory xmlns="73da8f99-a18e-4c81-9e82-fa1d187f72eb">Netzzugang und Transport</nbbDownloadCategory>
    <nbbDescription xmlns="73da8f99-a18e-4c81-9e82-fa1d187f72eb" xsi:nil="true"/>
    <nbbAppearInDownloadCenter xmlns="73da8f99-a18e-4c81-9e82-fa1d187f72eb">true</nbbAppearInDownloadCenter>
    <nbbTitleBlock1 xmlns="73da8f99-a18e-4c81-9e82-fa1d187f72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F80C2-302B-4F84-BA0B-934338DE8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a8f99-a18e-4c81-9e82-fa1d187f7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A8BB1A-544C-4646-BC28-9A759AEE1D7A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3da8f99-a18e-4c81-9e82-fa1d187f72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457BC03-B84D-4678-9571-E7E1C9BE61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Info</vt:lpstr>
      <vt:lpstr>Netzbetreiber</vt:lpstr>
      <vt:lpstr>SLP-Verfahren</vt:lpstr>
      <vt:lpstr>SLP-Temp-Gebiet Berlin</vt:lpstr>
      <vt:lpstr>SLP-Temp-Gebiet #02</vt:lpstr>
      <vt:lpstr>SLP-Temp-Gebiet Brandenburg</vt:lpstr>
      <vt:lpstr>SLP-Temp-Gebiet Spree-Niederlau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SLP-Verfahren: Verfahrensspezifische Parameter</dc:title>
  <dc:creator>BDEW/VKU/GEODE</dc:creator>
  <cp:lastModifiedBy>Errerd, Jenny</cp:lastModifiedBy>
  <cp:lastPrinted>2015-03-20T22:59:10Z</cp:lastPrinted>
  <dcterms:created xsi:type="dcterms:W3CDTF">2015-01-15T05:25:41Z</dcterms:created>
  <dcterms:modified xsi:type="dcterms:W3CDTF">2018-10-22T10:21:59Z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0x010100A109536632854A4599481AAA03E469E5009137B87E5E0C394FB69A6E2FE658A79B</vt:lpwstr>
  </property>
</Properties>
</file>